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365" windowWidth="10905" windowHeight="9045" firstSheet="1" activeTab="1"/>
  </bookViews>
  <sheets>
    <sheet name="2017-2018-2019" sheetId="1" state="hidden" r:id="rId1"/>
    <sheet name="лист" sheetId="2" r:id="rId2"/>
    <sheet name="Лист1" sheetId="3" r:id="rId3"/>
  </sheets>
  <definedNames>
    <definedName name="_xlnm.Print_Titles" localSheetId="0">'2017-2018-2019'!$14:$16</definedName>
    <definedName name="_xlnm.Print_Titles" localSheetId="1">'лист'!$26:$28</definedName>
  </definedNames>
  <calcPr fullCalcOnLoad="1"/>
</workbook>
</file>

<file path=xl/sharedStrings.xml><?xml version="1.0" encoding="utf-8"?>
<sst xmlns="http://schemas.openxmlformats.org/spreadsheetml/2006/main" count="196" uniqueCount="105">
  <si>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</si>
  <si>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</si>
  <si>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</si>
  <si>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</si>
  <si>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</si>
  <si>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</si>
  <si>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</si>
  <si>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</si>
  <si>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</si>
  <si>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</si>
  <si>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</si>
  <si>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</si>
  <si>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</si>
  <si>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</si>
  <si>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</si>
  <si>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</si>
  <si>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</si>
  <si>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</si>
  <si>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</si>
  <si>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</si>
  <si>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</si>
  <si>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</si>
  <si>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</si>
  <si>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</si>
  <si>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</si>
  <si>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тыс.руб.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</si>
  <si>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</si>
  <si>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</si>
  <si>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</si>
  <si>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</si>
  <si>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</si>
  <si>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</si>
  <si>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09</t>
  </si>
  <si>
    <t>Заместитель главы Администрации Петрозаводкого городского</t>
  </si>
  <si>
    <t>округа - председатель комитета жилищно-коммунального хозяйства</t>
  </si>
  <si>
    <t>Заместитель главы Администрации Петрозаводкого городского округа-</t>
  </si>
  <si>
    <t>председатель комитета  экономики и управления муниципальным имуществом</t>
  </si>
  <si>
    <t xml:space="preserve">2018 год </t>
  </si>
  <si>
    <t>2019 год</t>
  </si>
  <si>
    <t xml:space="preserve">2020 год </t>
  </si>
  <si>
    <t>2.2.</t>
  </si>
  <si>
    <t>2.3.</t>
  </si>
  <si>
    <t>А.В. Иванов</t>
  </si>
  <si>
    <t>Ю.И. Мизинкова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</si>
  <si>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</si>
  <si>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>Строительство наплавного моста в жилом районе «Соломенное» в г.Петрозаводске (в том числе ПИР)</t>
  </si>
  <si>
    <t>Уточнения; +,-</t>
  </si>
  <si>
    <t>Приложение № 7</t>
  </si>
  <si>
    <t>от ______________    № ________________</t>
  </si>
  <si>
    <t>Приложение № 14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</si>
  <si>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(сравнительная)</t>
  </si>
  <si>
    <t xml:space="preserve">изменения, +; - </t>
  </si>
  <si>
    <t xml:space="preserve">Реконструкция мостового сооружения через р. Неглинка по ул.Кирова в г.Петрозаводске </t>
  </si>
  <si>
    <t xml:space="preserve">Реконструкция ул.Куйбышева от пр.Ленина до наб.Варкауса в г.Петрозаводске </t>
  </si>
  <si>
    <t xml:space="preserve">Реконструкция ул. Хейкконена в г.Петрозаводске </t>
  </si>
  <si>
    <t xml:space="preserve">Строительство (продление) пр. Комсомольского до II транспортного полукольца в г.Петрозаводске </t>
  </si>
  <si>
    <t xml:space="preserve">Строительство районной магистрали от ул. Попова до  ул. Университетской в г.Петрозаводске  </t>
  </si>
  <si>
    <t xml:space="preserve">Реконструкция ул. Достоевского от ул. Зайцева до ул. Боровой с устройством тоннеля под железнодорожными путями по ул.Халтурина в г.Петрозаводске </t>
  </si>
  <si>
    <t xml:space="preserve">Строительство автомобильной дороги проезд Тидена (от Вытегорского шоссе до продления пр. Комсомольского) в г.Петрозаводске </t>
  </si>
  <si>
    <t>2018 год (с учетом поправки Главы)</t>
  </si>
  <si>
    <t xml:space="preserve">2018 год                 </t>
  </si>
  <si>
    <t xml:space="preserve">2019 год </t>
  </si>
  <si>
    <t>2019 год (с учетом поправки Главы)</t>
  </si>
  <si>
    <t>Поправка Главы</t>
  </si>
  <si>
    <t>Изменения (+;-)</t>
  </si>
  <si>
    <t>Образование</t>
  </si>
  <si>
    <t>4</t>
  </si>
  <si>
    <t>4.1</t>
  </si>
  <si>
    <t>07</t>
  </si>
  <si>
    <t>Общее образование</t>
  </si>
  <si>
    <t>Строительство наплавного моста в жилом районе «Соломенное» в г. Петрозаводске (в том числе ПИР)</t>
  </si>
  <si>
    <t>Реконструкция ул.Куйбышева от пр. Ленина до наб.Варкауса в г. Петрозаводске, 0,8 км</t>
  </si>
  <si>
    <t xml:space="preserve">Поправка депутата </t>
  </si>
  <si>
    <t>Дошкольное образование</t>
  </si>
  <si>
    <t>2.2</t>
  </si>
  <si>
    <t>3.2</t>
  </si>
  <si>
    <t xml:space="preserve">к Решению Петрозаводского городского Совета </t>
  </si>
  <si>
    <t>Приложение №14</t>
  </si>
  <si>
    <t>Утверждено на 2018 год (решение от 19.09.2018 №28/18-370)</t>
  </si>
  <si>
    <t>Утверждено на 2019 год (решение от 19.09.2018 №28/18-370)</t>
  </si>
  <si>
    <t>Строительство здания общеобразовательной организации в г. Петрозаводске, микрорайоне "Древлянка-6" жилого района "Древлянка-II", мощностью 1350 мест</t>
  </si>
  <si>
    <t xml:space="preserve">Реконструкция ул. Хейкконена в г. Петрозаводске </t>
  </si>
  <si>
    <t xml:space="preserve">Строительство автомобильной дороги проезд Тидена (от Вытегорского шоссе до продления пр. Комсомольского) в г. Петрозаводске </t>
  </si>
  <si>
    <t>Строительство здания детского сада в районе ул. Попова в городе Петрозаводске</t>
  </si>
  <si>
    <t>Реализация мероприятий по созданию мест для детей в возрасте от 2 месяцев до 3 лет путем строительства, реконструкции, приобретения</t>
  </si>
  <si>
    <t xml:space="preserve">И.о. заместителя главы Администрации Петрозаводскогогородского округа - </t>
  </si>
  <si>
    <t xml:space="preserve">председателя комитета градостроительства и землепользования </t>
  </si>
  <si>
    <t>Е.И. Перов</t>
  </si>
  <si>
    <t>Заместитель председателя комитета жилищно-коммунального хозяйства -</t>
  </si>
  <si>
    <t>2018 год</t>
  </si>
  <si>
    <t>(тыс.руб.)</t>
  </si>
  <si>
    <t xml:space="preserve">Е.И. Перов </t>
  </si>
  <si>
    <t xml:space="preserve">Реконструкция мостового сооружения через р. Неглинка по ул. Кирова в                                г. Петрозаводске </t>
  </si>
  <si>
    <t xml:space="preserve">Строительство (продление) пр. Комсомольского до II транспортного полукольца в                                   г. Петрозаводске </t>
  </si>
  <si>
    <t xml:space="preserve">Реконструкция ул. Достоевского от ул. Зайцева до ул. Боровой с устройством тоннеля под железнодорожными путями по ул. Халтурина в г. Петрозаводске 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</si>
  <si>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</t>
  </si>
  <si>
    <t xml:space="preserve">Строительство районной магистрали от ул. Попова до  ул. Университетской в                              г. Петрозаводске  </t>
  </si>
  <si>
    <t>Реконструкция мостового перехода через р. Лососинка по ул. Луначарского в                             г. Петрозаводске</t>
  </si>
  <si>
    <t>Строительство здания детского сада по Ключевскому шоссе в районе пересечения с      ул. Репникова в городе Петрозаводске</t>
  </si>
  <si>
    <t>Устройство транспортной развязки на пересечении улиц Гоголя- Красноармейская в       г. Петрозаводске</t>
  </si>
  <si>
    <t>Приобретение здания дошкольной образовательной организации на 150 мест, расположенного по адресу: Российская Федерация, Республика Карелия, Петрозаводский городской округ, город Петрозаводск, микрорайон "Древлянка-5"</t>
  </si>
  <si>
    <t>Приобретение здания дошкольной образовательной организации на 300 мест, расположенного по адресу: Российская Федерация, Республика Карелия, Петрозаводский городской округ, город Петрозаводск, микрорайон "Древлянка-7"</t>
  </si>
  <si>
    <t>Строительство Лососинского шоссе от ул. Попова до второго транспортного полукольца в жилом районе «Древлянка II» (общегородская магистраль №1) в        г. Петрозаводске</t>
  </si>
  <si>
    <t>Приложение № 11</t>
  </si>
  <si>
    <t>от 23 ноября 2018 г. № 28/19-406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</si>
</sst>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0.000"/>
    <numFmt numFmtId="201" formatCode="0.000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2" fillId="0" borderId="12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3" fillId="0" borderId="12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2" fillId="0" borderId="12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188" fontId="3" fillId="0" borderId="12" xfId="58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8" fontId="3" fillId="0" borderId="14" xfId="58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8" fontId="2" fillId="0" borderId="16" xfId="58" applyNumberFormat="1" applyFont="1" applyFill="1" applyBorder="1" applyAlignment="1">
      <alignment horizontal="center" vertical="center" wrapText="1"/>
    </xf>
    <xf numFmtId="188" fontId="2" fillId="0" borderId="17" xfId="58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2" fillId="33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188" fontId="2" fillId="0" borderId="24" xfId="58" applyNumberFormat="1" applyFont="1" applyBorder="1" applyAlignment="1">
      <alignment horizontal="center" vertical="center"/>
    </xf>
    <xf numFmtId="188" fontId="2" fillId="0" borderId="24" xfId="58" applyNumberFormat="1" applyFont="1" applyFill="1" applyBorder="1" applyAlignment="1">
      <alignment horizontal="center" vertical="center" wrapText="1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3" fillId="0" borderId="26" xfId="58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90" fontId="43" fillId="0" borderId="0" xfId="0" applyNumberFormat="1" applyFont="1" applyAlignment="1">
      <alignment horizontal="center" vertical="center"/>
    </xf>
    <xf numFmtId="188" fontId="43" fillId="0" borderId="0" xfId="0" applyNumberFormat="1" applyFont="1" applyAlignment="1">
      <alignment horizontal="center" vertical="center"/>
    </xf>
    <xf numFmtId="0" fontId="44" fillId="0" borderId="27" xfId="0" applyNumberFormat="1" applyFont="1" applyFill="1" applyBorder="1" applyAlignment="1">
      <alignment horizontal="left" vertical="center" wrapText="1"/>
    </xf>
    <xf numFmtId="188" fontId="45" fillId="0" borderId="24" xfId="58" applyNumberFormat="1" applyFont="1" applyFill="1" applyBorder="1" applyAlignment="1">
      <alignment horizontal="center" vertical="center" wrapText="1"/>
    </xf>
    <xf numFmtId="20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wrapText="1"/>
    </xf>
    <xf numFmtId="188" fontId="46" fillId="0" borderId="24" xfId="58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3" fillId="0" borderId="21" xfId="0" applyFont="1" applyFill="1" applyBorder="1" applyAlignment="1">
      <alignment horizontal="left" vertical="center"/>
    </xf>
    <xf numFmtId="188" fontId="3" fillId="0" borderId="21" xfId="58" applyNumberFormat="1" applyFont="1" applyBorder="1" applyAlignment="1">
      <alignment horizontal="center" vertical="center"/>
    </xf>
    <xf numFmtId="188" fontId="3" fillId="0" borderId="22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188" fontId="2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pane xSplit="2" ySplit="7" topLeftCell="I40" activePane="bottomRight" state="frozen"/>
      <selection pane="topLeft" activeCell="A10" sqref="A10"/>
      <selection pane="topRight" activeCell="C10" sqref="C10"/>
      <selection pane="bottomLeft" activeCell="A17" sqref="A17"/>
      <selection pane="bottomRight" activeCell="J22" sqref="J22"/>
    </sheetView>
  </sheetViews>
  <sheetFormatPr defaultColWidth="9.140625" defaultRowHeight="12.75"/>
  <cols>
    <col min="1" max="1" width="7.57421875" style="3" customWidth="1"/>
    <col min="2" max="2" width="94.28125" style="3" customWidth="1"/>
    <col min="3" max="3" width="12.57421875" style="3" customWidth="1"/>
    <col min="4" max="4" width="15.1406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customWidth="1"/>
    <col min="12" max="12" width="14.28125" style="3" hidden="1" customWidth="1"/>
    <col min="13" max="13" width="17.00390625" style="3" hidden="1" customWidth="1"/>
    <col min="14" max="16" width="18.57421875" style="3" customWidth="1"/>
    <col min="17" max="17" width="14.421875" style="3" customWidth="1"/>
    <col min="18" max="18" width="9.140625" style="3" customWidth="1"/>
    <col min="19" max="19" width="11.7109375" style="3" bestFit="1" customWidth="1"/>
    <col min="20" max="21" width="10.421875" style="3" bestFit="1" customWidth="1"/>
    <col min="2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1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7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10" spans="1:17" ht="48.75" customHeight="1">
      <c r="A10" s="48"/>
      <c r="B10" s="70" t="s">
        <v>50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ht="18.75" hidden="1"/>
    <row r="12" ht="18.75" hidden="1"/>
    <row r="13" ht="19.5" thickBot="1">
      <c r="Q13" s="4" t="s">
        <v>25</v>
      </c>
    </row>
    <row r="14" spans="1:17" ht="17.25" customHeight="1">
      <c r="A14" s="76" t="s">
        <v>0</v>
      </c>
      <c r="B14" s="73" t="s">
        <v>19</v>
      </c>
      <c r="C14" s="73" t="s">
        <v>5</v>
      </c>
      <c r="D14" s="79" t="s">
        <v>6</v>
      </c>
      <c r="E14" s="89" t="s">
        <v>37</v>
      </c>
      <c r="F14" s="79" t="s">
        <v>46</v>
      </c>
      <c r="G14" s="89" t="s">
        <v>37</v>
      </c>
      <c r="H14" s="79" t="s">
        <v>51</v>
      </c>
      <c r="I14" s="79" t="s">
        <v>60</v>
      </c>
      <c r="J14" s="79" t="s">
        <v>63</v>
      </c>
      <c r="K14" s="79" t="s">
        <v>59</v>
      </c>
      <c r="L14" s="79" t="s">
        <v>38</v>
      </c>
      <c r="M14" s="79" t="s">
        <v>51</v>
      </c>
      <c r="N14" s="79" t="s">
        <v>61</v>
      </c>
      <c r="O14" s="79" t="s">
        <v>63</v>
      </c>
      <c r="P14" s="79" t="s">
        <v>62</v>
      </c>
      <c r="Q14" s="84" t="s">
        <v>39</v>
      </c>
    </row>
    <row r="15" spans="1:17" ht="20.25" customHeight="1">
      <c r="A15" s="77"/>
      <c r="B15" s="74"/>
      <c r="C15" s="74"/>
      <c r="D15" s="80"/>
      <c r="E15" s="80"/>
      <c r="F15" s="80"/>
      <c r="G15" s="80"/>
      <c r="H15" s="80"/>
      <c r="I15" s="80"/>
      <c r="J15" s="82"/>
      <c r="K15" s="82"/>
      <c r="L15" s="80"/>
      <c r="M15" s="80"/>
      <c r="N15" s="80"/>
      <c r="O15" s="82"/>
      <c r="P15" s="82"/>
      <c r="Q15" s="85"/>
    </row>
    <row r="16" spans="1:17" ht="38.25" customHeight="1" thickBot="1">
      <c r="A16" s="78"/>
      <c r="B16" s="75"/>
      <c r="C16" s="75"/>
      <c r="D16" s="81"/>
      <c r="E16" s="81"/>
      <c r="F16" s="81"/>
      <c r="G16" s="81"/>
      <c r="H16" s="81"/>
      <c r="I16" s="81"/>
      <c r="J16" s="83"/>
      <c r="K16" s="83"/>
      <c r="L16" s="81"/>
      <c r="M16" s="81"/>
      <c r="N16" s="81"/>
      <c r="O16" s="83"/>
      <c r="P16" s="83"/>
      <c r="Q16" s="86"/>
    </row>
    <row r="17" spans="1:17" ht="16.5" customHeight="1" thickBot="1">
      <c r="A17" s="38" t="s">
        <v>21</v>
      </c>
      <c r="B17" s="43">
        <v>2</v>
      </c>
      <c r="C17" s="43">
        <v>3</v>
      </c>
      <c r="D17" s="44">
        <v>4</v>
      </c>
      <c r="E17" s="44">
        <v>5</v>
      </c>
      <c r="F17" s="44"/>
      <c r="G17" s="44">
        <v>5</v>
      </c>
      <c r="H17" s="44">
        <v>6</v>
      </c>
      <c r="I17" s="44">
        <v>7</v>
      </c>
      <c r="J17" s="44"/>
      <c r="K17" s="44"/>
      <c r="L17" s="44">
        <v>8</v>
      </c>
      <c r="M17" s="49">
        <v>9</v>
      </c>
      <c r="N17" s="49">
        <v>10</v>
      </c>
      <c r="O17" s="49"/>
      <c r="P17" s="49"/>
      <c r="Q17" s="45">
        <v>11</v>
      </c>
    </row>
    <row r="18" spans="1:17" ht="18.75">
      <c r="A18" s="30">
        <v>1</v>
      </c>
      <c r="B18" s="39" t="s">
        <v>1</v>
      </c>
      <c r="C18" s="40" t="s">
        <v>4</v>
      </c>
      <c r="D18" s="40"/>
      <c r="E18" s="41">
        <f aca="true" t="shared" si="0" ref="E18:Q18">+E19</f>
        <v>53112.6</v>
      </c>
      <c r="F18" s="41">
        <f t="shared" si="0"/>
        <v>0</v>
      </c>
      <c r="G18" s="41">
        <f t="shared" si="0"/>
        <v>53112.6</v>
      </c>
      <c r="H18" s="41">
        <f t="shared" si="0"/>
        <v>2314</v>
      </c>
      <c r="I18" s="41">
        <f t="shared" si="0"/>
        <v>55426.6</v>
      </c>
      <c r="J18" s="41">
        <f t="shared" si="0"/>
        <v>1286</v>
      </c>
      <c r="K18" s="41">
        <f t="shared" si="0"/>
        <v>56712.6</v>
      </c>
      <c r="L18" s="41">
        <f t="shared" si="0"/>
        <v>0</v>
      </c>
      <c r="M18" s="41">
        <f t="shared" si="0"/>
        <v>39000</v>
      </c>
      <c r="N18" s="41">
        <f t="shared" si="0"/>
        <v>39000</v>
      </c>
      <c r="O18" s="41">
        <f t="shared" si="0"/>
        <v>12429</v>
      </c>
      <c r="P18" s="41">
        <f t="shared" si="0"/>
        <v>51429</v>
      </c>
      <c r="Q18" s="42">
        <f t="shared" si="0"/>
        <v>0</v>
      </c>
    </row>
    <row r="19" spans="1:17" ht="18.75">
      <c r="A19" s="13" t="s">
        <v>2</v>
      </c>
      <c r="B19" s="7" t="s">
        <v>29</v>
      </c>
      <c r="C19" s="17" t="s">
        <v>4</v>
      </c>
      <c r="D19" s="17" t="s">
        <v>32</v>
      </c>
      <c r="E19" s="20">
        <f>E21</f>
        <v>53112.6</v>
      </c>
      <c r="F19" s="20"/>
      <c r="G19" s="20">
        <f aca="true" t="shared" si="1" ref="G19:P19">+G21+G22+G23+G24+G25+G26+G27+G28</f>
        <v>53112.6</v>
      </c>
      <c r="H19" s="20">
        <f t="shared" si="1"/>
        <v>2314</v>
      </c>
      <c r="I19" s="20">
        <f t="shared" si="1"/>
        <v>55426.6</v>
      </c>
      <c r="J19" s="20">
        <f t="shared" si="1"/>
        <v>1286</v>
      </c>
      <c r="K19" s="20">
        <f t="shared" si="1"/>
        <v>56712.6</v>
      </c>
      <c r="L19" s="20">
        <f t="shared" si="1"/>
        <v>0</v>
      </c>
      <c r="M19" s="20">
        <f t="shared" si="1"/>
        <v>39000</v>
      </c>
      <c r="N19" s="20">
        <f t="shared" si="1"/>
        <v>39000</v>
      </c>
      <c r="O19" s="20">
        <f t="shared" si="1"/>
        <v>12429</v>
      </c>
      <c r="P19" s="20">
        <f t="shared" si="1"/>
        <v>51429</v>
      </c>
      <c r="Q19" s="21">
        <f>Q21</f>
        <v>0</v>
      </c>
    </row>
    <row r="20" spans="1:17" ht="18.75">
      <c r="A20" s="13"/>
      <c r="B20" s="1" t="s">
        <v>3</v>
      </c>
      <c r="C20" s="17"/>
      <c r="D20" s="17"/>
      <c r="E20" s="20"/>
      <c r="F20" s="20"/>
      <c r="G20" s="20"/>
      <c r="H20" s="20"/>
      <c r="I20" s="20"/>
      <c r="J20" s="20"/>
      <c r="K20" s="20"/>
      <c r="L20" s="20"/>
      <c r="M20" s="50"/>
      <c r="N20" s="50"/>
      <c r="O20" s="50"/>
      <c r="P20" s="50"/>
      <c r="Q20" s="21"/>
    </row>
    <row r="21" spans="1:17" ht="37.5">
      <c r="A21" s="13"/>
      <c r="B21" s="1" t="s">
        <v>45</v>
      </c>
      <c r="C21" s="8"/>
      <c r="D21" s="8"/>
      <c r="E21" s="47">
        <f>17647.3+8909+26556.3</f>
        <v>53112.6</v>
      </c>
      <c r="F21" s="47"/>
      <c r="G21" s="47">
        <f>+E21+F21</f>
        <v>53112.6</v>
      </c>
      <c r="H21" s="47">
        <v>-686</v>
      </c>
      <c r="I21" s="47">
        <f aca="true" t="shared" si="2" ref="I21:I28">+G21+H21</f>
        <v>52426.6</v>
      </c>
      <c r="J21" s="47"/>
      <c r="K21" s="47">
        <f>I21+J21</f>
        <v>52426.6</v>
      </c>
      <c r="L21" s="22">
        <v>0</v>
      </c>
      <c r="M21" s="51">
        <v>0</v>
      </c>
      <c r="N21" s="51">
        <v>0</v>
      </c>
      <c r="O21" s="51"/>
      <c r="P21" s="51">
        <f>N21+O21</f>
        <v>0</v>
      </c>
      <c r="Q21" s="23">
        <v>0</v>
      </c>
    </row>
    <row r="22" spans="1:17" ht="37.5">
      <c r="A22" s="13"/>
      <c r="B22" s="16" t="s">
        <v>52</v>
      </c>
      <c r="C22" s="8"/>
      <c r="D22" s="8"/>
      <c r="E22" s="22"/>
      <c r="F22" s="22"/>
      <c r="G22" s="22">
        <v>0</v>
      </c>
      <c r="H22" s="22">
        <v>3000</v>
      </c>
      <c r="I22" s="22">
        <f t="shared" si="2"/>
        <v>3000</v>
      </c>
      <c r="J22" s="22">
        <v>1286</v>
      </c>
      <c r="K22" s="47">
        <f aca="true" t="shared" si="3" ref="K22:K28">I22+J22</f>
        <v>4286</v>
      </c>
      <c r="L22" s="22">
        <v>0</v>
      </c>
      <c r="M22" s="51">
        <v>4000</v>
      </c>
      <c r="N22" s="51">
        <f aca="true" t="shared" si="4" ref="N22:N28">+L22+M22</f>
        <v>4000</v>
      </c>
      <c r="O22" s="51">
        <v>1714</v>
      </c>
      <c r="P22" s="51">
        <f aca="true" t="shared" si="5" ref="P22:P28">N22+O22</f>
        <v>5714</v>
      </c>
      <c r="Q22" s="23">
        <v>0</v>
      </c>
    </row>
    <row r="23" spans="1:17" ht="18.75" customHeight="1">
      <c r="A23" s="13"/>
      <c r="B23" s="16" t="s">
        <v>53</v>
      </c>
      <c r="C23" s="8"/>
      <c r="D23" s="8"/>
      <c r="E23" s="22"/>
      <c r="F23" s="22"/>
      <c r="G23" s="22">
        <v>0</v>
      </c>
      <c r="H23" s="22">
        <v>0</v>
      </c>
      <c r="I23" s="22">
        <f t="shared" si="2"/>
        <v>0</v>
      </c>
      <c r="J23" s="22"/>
      <c r="K23" s="47">
        <f t="shared" si="3"/>
        <v>0</v>
      </c>
      <c r="L23" s="22">
        <v>0</v>
      </c>
      <c r="M23" s="51">
        <v>25000</v>
      </c>
      <c r="N23" s="51">
        <f t="shared" si="4"/>
        <v>25000</v>
      </c>
      <c r="O23" s="51">
        <v>10715</v>
      </c>
      <c r="P23" s="51">
        <f t="shared" si="5"/>
        <v>35715</v>
      </c>
      <c r="Q23" s="23">
        <v>0</v>
      </c>
    </row>
    <row r="24" spans="1:17" ht="18.75">
      <c r="A24" s="13"/>
      <c r="B24" s="1" t="s">
        <v>54</v>
      </c>
      <c r="C24" s="8"/>
      <c r="D24" s="8"/>
      <c r="E24" s="22"/>
      <c r="F24" s="22"/>
      <c r="G24" s="22">
        <v>0</v>
      </c>
      <c r="H24" s="22">
        <v>0</v>
      </c>
      <c r="I24" s="22">
        <f t="shared" si="2"/>
        <v>0</v>
      </c>
      <c r="J24" s="22"/>
      <c r="K24" s="47">
        <f t="shared" si="3"/>
        <v>0</v>
      </c>
      <c r="L24" s="22">
        <v>0</v>
      </c>
      <c r="M24" s="22">
        <v>847.1</v>
      </c>
      <c r="N24" s="51">
        <f t="shared" si="4"/>
        <v>847.1</v>
      </c>
      <c r="O24" s="51"/>
      <c r="P24" s="51">
        <f t="shared" si="5"/>
        <v>847.1</v>
      </c>
      <c r="Q24" s="23">
        <v>0</v>
      </c>
    </row>
    <row r="25" spans="1:17" ht="45" customHeight="1">
      <c r="A25" s="13"/>
      <c r="B25" s="1" t="s">
        <v>58</v>
      </c>
      <c r="C25" s="8"/>
      <c r="D25" s="8"/>
      <c r="E25" s="22"/>
      <c r="F25" s="22"/>
      <c r="G25" s="22">
        <v>0</v>
      </c>
      <c r="H25" s="22">
        <v>0</v>
      </c>
      <c r="I25" s="22">
        <f t="shared" si="2"/>
        <v>0</v>
      </c>
      <c r="J25" s="22"/>
      <c r="K25" s="47">
        <f t="shared" si="3"/>
        <v>0</v>
      </c>
      <c r="L25" s="22">
        <v>0</v>
      </c>
      <c r="M25" s="22">
        <v>3082.3</v>
      </c>
      <c r="N25" s="51">
        <f t="shared" si="4"/>
        <v>3082.3</v>
      </c>
      <c r="O25" s="51"/>
      <c r="P25" s="51">
        <f t="shared" si="5"/>
        <v>3082.3</v>
      </c>
      <c r="Q25" s="23">
        <v>0</v>
      </c>
    </row>
    <row r="26" spans="1:17" ht="37.5">
      <c r="A26" s="13"/>
      <c r="B26" s="1" t="s">
        <v>55</v>
      </c>
      <c r="C26" s="8"/>
      <c r="D26" s="8"/>
      <c r="E26" s="22"/>
      <c r="F26" s="22"/>
      <c r="G26" s="22">
        <v>0</v>
      </c>
      <c r="H26" s="22">
        <v>0</v>
      </c>
      <c r="I26" s="22">
        <f t="shared" si="2"/>
        <v>0</v>
      </c>
      <c r="J26" s="22"/>
      <c r="K26" s="47">
        <f t="shared" si="3"/>
        <v>0</v>
      </c>
      <c r="L26" s="22">
        <v>0</v>
      </c>
      <c r="M26" s="22">
        <v>1070.6</v>
      </c>
      <c r="N26" s="51">
        <f t="shared" si="4"/>
        <v>1070.6</v>
      </c>
      <c r="O26" s="51"/>
      <c r="P26" s="51">
        <f t="shared" si="5"/>
        <v>1070.6</v>
      </c>
      <c r="Q26" s="23">
        <v>0</v>
      </c>
    </row>
    <row r="27" spans="1:17" ht="37.5">
      <c r="A27" s="13"/>
      <c r="B27" s="16" t="s">
        <v>56</v>
      </c>
      <c r="C27" s="8"/>
      <c r="D27" s="8"/>
      <c r="E27" s="22"/>
      <c r="F27" s="22"/>
      <c r="G27" s="22">
        <v>0</v>
      </c>
      <c r="H27" s="22">
        <v>0</v>
      </c>
      <c r="I27" s="22">
        <f t="shared" si="2"/>
        <v>0</v>
      </c>
      <c r="J27" s="22"/>
      <c r="K27" s="47">
        <f t="shared" si="3"/>
        <v>0</v>
      </c>
      <c r="L27" s="22">
        <v>0</v>
      </c>
      <c r="M27" s="22">
        <v>294.1</v>
      </c>
      <c r="N27" s="51">
        <f t="shared" si="4"/>
        <v>294.1</v>
      </c>
      <c r="O27" s="51"/>
      <c r="P27" s="51">
        <f t="shared" si="5"/>
        <v>294.1</v>
      </c>
      <c r="Q27" s="23">
        <v>0</v>
      </c>
    </row>
    <row r="28" spans="1:17" ht="36.75" customHeight="1">
      <c r="A28" s="13"/>
      <c r="B28" s="16" t="s">
        <v>57</v>
      </c>
      <c r="C28" s="8"/>
      <c r="D28" s="8"/>
      <c r="E28" s="22"/>
      <c r="F28" s="22"/>
      <c r="G28" s="22">
        <v>0</v>
      </c>
      <c r="H28" s="22">
        <v>0</v>
      </c>
      <c r="I28" s="22">
        <f t="shared" si="2"/>
        <v>0</v>
      </c>
      <c r="J28" s="22"/>
      <c r="K28" s="47">
        <f t="shared" si="3"/>
        <v>0</v>
      </c>
      <c r="L28" s="22">
        <v>0</v>
      </c>
      <c r="M28" s="22">
        <v>4705.9</v>
      </c>
      <c r="N28" s="51">
        <f t="shared" si="4"/>
        <v>4705.9</v>
      </c>
      <c r="O28" s="51"/>
      <c r="P28" s="51">
        <f t="shared" si="5"/>
        <v>4705.9</v>
      </c>
      <c r="Q28" s="23">
        <v>0</v>
      </c>
    </row>
    <row r="29" spans="1:21" ht="18.75">
      <c r="A29" s="14" t="s">
        <v>30</v>
      </c>
      <c r="B29" s="9" t="s">
        <v>7</v>
      </c>
      <c r="C29" s="18" t="s">
        <v>9</v>
      </c>
      <c r="D29" s="18"/>
      <c r="E29" s="24">
        <f aca="true" t="shared" si="6" ref="E29:Q29">E30+E37+E34</f>
        <v>4800</v>
      </c>
      <c r="F29" s="24">
        <f t="shared" si="6"/>
        <v>0</v>
      </c>
      <c r="G29" s="24">
        <f t="shared" si="6"/>
        <v>4800</v>
      </c>
      <c r="H29" s="24">
        <f t="shared" si="6"/>
        <v>0</v>
      </c>
      <c r="I29" s="24">
        <f t="shared" si="6"/>
        <v>4800</v>
      </c>
      <c r="J29" s="24">
        <f t="shared" si="6"/>
        <v>0</v>
      </c>
      <c r="K29" s="24">
        <f t="shared" si="6"/>
        <v>4800</v>
      </c>
      <c r="L29" s="24">
        <f t="shared" si="6"/>
        <v>15100</v>
      </c>
      <c r="M29" s="24">
        <f t="shared" si="6"/>
        <v>0</v>
      </c>
      <c r="N29" s="24">
        <f t="shared" si="6"/>
        <v>15100</v>
      </c>
      <c r="O29" s="24">
        <f t="shared" si="6"/>
        <v>0</v>
      </c>
      <c r="P29" s="24">
        <f t="shared" si="6"/>
        <v>15100</v>
      </c>
      <c r="Q29" s="25">
        <f t="shared" si="6"/>
        <v>8100</v>
      </c>
      <c r="U29" s="15"/>
    </row>
    <row r="30" spans="1:19" ht="18.75">
      <c r="A30" s="13" t="s">
        <v>31</v>
      </c>
      <c r="B30" s="1" t="s">
        <v>8</v>
      </c>
      <c r="C30" s="8" t="s">
        <v>9</v>
      </c>
      <c r="D30" s="8" t="s">
        <v>10</v>
      </c>
      <c r="E30" s="22">
        <f>E33</f>
        <v>2600</v>
      </c>
      <c r="F30" s="22"/>
      <c r="G30" s="22">
        <f>+E30</f>
        <v>2600</v>
      </c>
      <c r="H30" s="22">
        <v>0</v>
      </c>
      <c r="I30" s="22">
        <f>+G30</f>
        <v>2600</v>
      </c>
      <c r="J30" s="22">
        <f>+H30</f>
        <v>0</v>
      </c>
      <c r="K30" s="22">
        <f>K33</f>
        <v>2600</v>
      </c>
      <c r="L30" s="22">
        <f>L33</f>
        <v>2600</v>
      </c>
      <c r="M30" s="51">
        <v>0</v>
      </c>
      <c r="N30" s="51">
        <f>+L30</f>
        <v>2600</v>
      </c>
      <c r="O30" s="51"/>
      <c r="P30" s="51">
        <f>P33</f>
        <v>2600</v>
      </c>
      <c r="Q30" s="23">
        <f>Q33</f>
        <v>2600</v>
      </c>
      <c r="S30" s="15"/>
    </row>
    <row r="31" spans="1:17" ht="18.75">
      <c r="A31" s="13"/>
      <c r="B31" s="1" t="s">
        <v>3</v>
      </c>
      <c r="C31" s="8"/>
      <c r="D31" s="8"/>
      <c r="E31" s="22"/>
      <c r="F31" s="22"/>
      <c r="G31" s="22"/>
      <c r="H31" s="22"/>
      <c r="I31" s="22"/>
      <c r="J31" s="22"/>
      <c r="K31" s="22"/>
      <c r="L31" s="22"/>
      <c r="M31" s="51"/>
      <c r="N31" s="51"/>
      <c r="O31" s="51"/>
      <c r="P31" s="51"/>
      <c r="Q31" s="23"/>
    </row>
    <row r="32" spans="1:17" ht="37.5" hidden="1">
      <c r="A32" s="13"/>
      <c r="B32" s="1" t="s">
        <v>24</v>
      </c>
      <c r="C32" s="8"/>
      <c r="D32" s="8"/>
      <c r="E32" s="22"/>
      <c r="F32" s="22"/>
      <c r="G32" s="22"/>
      <c r="H32" s="22"/>
      <c r="I32" s="22"/>
      <c r="J32" s="22"/>
      <c r="K32" s="22"/>
      <c r="L32" s="22"/>
      <c r="M32" s="51"/>
      <c r="N32" s="51"/>
      <c r="O32" s="51"/>
      <c r="P32" s="51"/>
      <c r="Q32" s="23"/>
    </row>
    <row r="33" spans="1:17" ht="60" customHeight="1">
      <c r="A33" s="13"/>
      <c r="B33" s="1" t="s">
        <v>17</v>
      </c>
      <c r="C33" s="8"/>
      <c r="D33" s="8"/>
      <c r="E33" s="26">
        <v>2600</v>
      </c>
      <c r="F33" s="26"/>
      <c r="G33" s="26">
        <f>+E33</f>
        <v>2600</v>
      </c>
      <c r="H33" s="26">
        <v>0</v>
      </c>
      <c r="I33" s="26">
        <f>+G33</f>
        <v>2600</v>
      </c>
      <c r="J33" s="26"/>
      <c r="K33" s="26">
        <f>I33+J33</f>
        <v>2600</v>
      </c>
      <c r="L33" s="26">
        <v>2600</v>
      </c>
      <c r="M33" s="52">
        <v>0</v>
      </c>
      <c r="N33" s="52">
        <f>+L33</f>
        <v>2600</v>
      </c>
      <c r="O33" s="52"/>
      <c r="P33" s="52">
        <f>N33+O33</f>
        <v>2600</v>
      </c>
      <c r="Q33" s="27">
        <v>2600</v>
      </c>
    </row>
    <row r="34" spans="1:17" ht="18.75">
      <c r="A34" s="13" t="s">
        <v>40</v>
      </c>
      <c r="B34" s="1" t="s">
        <v>11</v>
      </c>
      <c r="C34" s="8" t="s">
        <v>9</v>
      </c>
      <c r="D34" s="8" t="s">
        <v>12</v>
      </c>
      <c r="E34" s="22">
        <f>E36</f>
        <v>2200</v>
      </c>
      <c r="F34" s="22"/>
      <c r="G34" s="22">
        <f>+E34</f>
        <v>2200</v>
      </c>
      <c r="H34" s="22">
        <f>+F34</f>
        <v>0</v>
      </c>
      <c r="I34" s="22">
        <f>+G34</f>
        <v>2200</v>
      </c>
      <c r="J34" s="22">
        <f>+H34</f>
        <v>0</v>
      </c>
      <c r="K34" s="22">
        <f>K36</f>
        <v>2200</v>
      </c>
      <c r="L34" s="22">
        <f>L36</f>
        <v>12500</v>
      </c>
      <c r="M34" s="22">
        <f>M36</f>
        <v>0</v>
      </c>
      <c r="N34" s="22">
        <f>N36</f>
        <v>12500</v>
      </c>
      <c r="O34" s="51"/>
      <c r="P34" s="51">
        <f>P36</f>
        <v>12500</v>
      </c>
      <c r="Q34" s="23">
        <f>Q36</f>
        <v>5500</v>
      </c>
    </row>
    <row r="35" spans="1:17" ht="18.75">
      <c r="A35" s="13"/>
      <c r="B35" s="1" t="s">
        <v>3</v>
      </c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51"/>
      <c r="N35" s="51"/>
      <c r="O35" s="51"/>
      <c r="P35" s="51"/>
      <c r="Q35" s="23"/>
    </row>
    <row r="36" spans="1:20" ht="38.25" customHeight="1">
      <c r="A36" s="13"/>
      <c r="B36" s="1" t="s">
        <v>44</v>
      </c>
      <c r="C36" s="8"/>
      <c r="D36" s="8"/>
      <c r="E36" s="26">
        <v>2200</v>
      </c>
      <c r="F36" s="26"/>
      <c r="G36" s="26">
        <f>+E36</f>
        <v>2200</v>
      </c>
      <c r="H36" s="26">
        <v>0</v>
      </c>
      <c r="I36" s="26">
        <f>+G36</f>
        <v>2200</v>
      </c>
      <c r="J36" s="26"/>
      <c r="K36" s="26">
        <f>I36</f>
        <v>2200</v>
      </c>
      <c r="L36" s="26">
        <v>12500</v>
      </c>
      <c r="M36" s="52">
        <v>0</v>
      </c>
      <c r="N36" s="52">
        <f>+L36</f>
        <v>12500</v>
      </c>
      <c r="O36" s="52"/>
      <c r="P36" s="52">
        <f>N36+O36</f>
        <v>12500</v>
      </c>
      <c r="Q36" s="27">
        <v>5500</v>
      </c>
      <c r="T36" s="6"/>
    </row>
    <row r="37" spans="1:20" ht="18.75" hidden="1">
      <c r="A37" s="13" t="s">
        <v>41</v>
      </c>
      <c r="B37" s="1" t="s">
        <v>22</v>
      </c>
      <c r="C37" s="8" t="s">
        <v>9</v>
      </c>
      <c r="D37" s="8" t="s">
        <v>23</v>
      </c>
      <c r="E37" s="26">
        <f>E39</f>
        <v>0</v>
      </c>
      <c r="F37" s="26"/>
      <c r="G37" s="26"/>
      <c r="H37" s="26"/>
      <c r="I37" s="26"/>
      <c r="J37" s="26"/>
      <c r="K37" s="26"/>
      <c r="L37" s="26">
        <f>L39</f>
        <v>0</v>
      </c>
      <c r="M37" s="52"/>
      <c r="N37" s="52"/>
      <c r="O37" s="52"/>
      <c r="P37" s="52"/>
      <c r="Q37" s="27">
        <f>Q39</f>
        <v>0</v>
      </c>
      <c r="T37" s="6"/>
    </row>
    <row r="38" spans="1:20" ht="18.75" hidden="1">
      <c r="A38" s="13"/>
      <c r="B38" s="1" t="s">
        <v>3</v>
      </c>
      <c r="C38" s="8"/>
      <c r="D38" s="8"/>
      <c r="E38" s="26"/>
      <c r="F38" s="26"/>
      <c r="G38" s="26"/>
      <c r="H38" s="26"/>
      <c r="I38" s="26"/>
      <c r="J38" s="26"/>
      <c r="K38" s="26"/>
      <c r="L38" s="26"/>
      <c r="M38" s="52"/>
      <c r="N38" s="52"/>
      <c r="O38" s="52"/>
      <c r="P38" s="52"/>
      <c r="Q38" s="27"/>
      <c r="T38" s="6"/>
    </row>
    <row r="39" spans="1:20" ht="38.25" customHeight="1" hidden="1">
      <c r="A39" s="13"/>
      <c r="B39" s="1" t="s">
        <v>28</v>
      </c>
      <c r="C39" s="8"/>
      <c r="D39" s="8"/>
      <c r="E39" s="26">
        <v>0</v>
      </c>
      <c r="F39" s="26"/>
      <c r="G39" s="26"/>
      <c r="H39" s="26"/>
      <c r="I39" s="26"/>
      <c r="J39" s="26"/>
      <c r="K39" s="26"/>
      <c r="L39" s="26">
        <v>0</v>
      </c>
      <c r="M39" s="52"/>
      <c r="N39" s="52"/>
      <c r="O39" s="52"/>
      <c r="P39" s="52"/>
      <c r="Q39" s="27">
        <v>0</v>
      </c>
      <c r="T39" s="6"/>
    </row>
    <row r="40" spans="1:20" ht="18.75">
      <c r="A40" s="14" t="s">
        <v>13</v>
      </c>
      <c r="B40" s="9" t="s">
        <v>14</v>
      </c>
      <c r="C40" s="18" t="s">
        <v>16</v>
      </c>
      <c r="D40" s="18"/>
      <c r="E40" s="28">
        <f aca="true" t="shared" si="7" ref="E40:Q40">E41</f>
        <v>33497</v>
      </c>
      <c r="F40" s="28">
        <f t="shared" si="7"/>
        <v>13908</v>
      </c>
      <c r="G40" s="28">
        <f t="shared" si="7"/>
        <v>47405</v>
      </c>
      <c r="H40" s="28">
        <f t="shared" si="7"/>
        <v>0</v>
      </c>
      <c r="I40" s="28">
        <f t="shared" si="7"/>
        <v>47405</v>
      </c>
      <c r="J40" s="28">
        <f t="shared" si="7"/>
        <v>0</v>
      </c>
      <c r="K40" s="28">
        <f t="shared" si="7"/>
        <v>47405</v>
      </c>
      <c r="L40" s="28">
        <f t="shared" si="7"/>
        <v>32093</v>
      </c>
      <c r="M40" s="28">
        <f t="shared" si="7"/>
        <v>0</v>
      </c>
      <c r="N40" s="28">
        <f t="shared" si="7"/>
        <v>32093</v>
      </c>
      <c r="O40" s="28">
        <f t="shared" si="7"/>
        <v>0</v>
      </c>
      <c r="P40" s="28">
        <f t="shared" si="7"/>
        <v>32093</v>
      </c>
      <c r="Q40" s="29">
        <f t="shared" si="7"/>
        <v>31670</v>
      </c>
      <c r="T40" s="6"/>
    </row>
    <row r="41" spans="1:20" ht="18.75">
      <c r="A41" s="13" t="s">
        <v>27</v>
      </c>
      <c r="B41" s="1" t="s">
        <v>15</v>
      </c>
      <c r="C41" s="8" t="s">
        <v>16</v>
      </c>
      <c r="D41" s="8" t="s">
        <v>4</v>
      </c>
      <c r="E41" s="26">
        <f>+E43</f>
        <v>33497</v>
      </c>
      <c r="F41" s="26">
        <f>+F43</f>
        <v>13908</v>
      </c>
      <c r="G41" s="26">
        <f>+E41+F41</f>
        <v>47405</v>
      </c>
      <c r="H41" s="26">
        <v>0</v>
      </c>
      <c r="I41" s="26">
        <f>+G41</f>
        <v>47405</v>
      </c>
      <c r="J41" s="26"/>
      <c r="K41" s="26">
        <f>K43</f>
        <v>47405</v>
      </c>
      <c r="L41" s="26">
        <f>+L43</f>
        <v>32093</v>
      </c>
      <c r="M41" s="52">
        <v>0</v>
      </c>
      <c r="N41" s="52">
        <f>+L41</f>
        <v>32093</v>
      </c>
      <c r="O41" s="52"/>
      <c r="P41" s="52">
        <f>P43</f>
        <v>32093</v>
      </c>
      <c r="Q41" s="27">
        <f>+Q43</f>
        <v>31670</v>
      </c>
      <c r="T41" s="6"/>
    </row>
    <row r="42" spans="1:20" ht="18.75">
      <c r="A42" s="13"/>
      <c r="B42" s="1" t="s">
        <v>3</v>
      </c>
      <c r="C42" s="8"/>
      <c r="D42" s="8"/>
      <c r="E42" s="26"/>
      <c r="F42" s="26"/>
      <c r="G42" s="26"/>
      <c r="H42" s="26"/>
      <c r="I42" s="26"/>
      <c r="J42" s="26"/>
      <c r="K42" s="26"/>
      <c r="L42" s="26"/>
      <c r="M42" s="52"/>
      <c r="N42" s="52"/>
      <c r="O42" s="52"/>
      <c r="P42" s="52"/>
      <c r="Q42" s="27"/>
      <c r="T42" s="6"/>
    </row>
    <row r="43" spans="1:20" ht="74.25" customHeight="1" thickBot="1">
      <c r="A43" s="33"/>
      <c r="B43" s="34" t="s">
        <v>26</v>
      </c>
      <c r="C43" s="35"/>
      <c r="D43" s="35"/>
      <c r="E43" s="36">
        <v>33497</v>
      </c>
      <c r="F43" s="36">
        <v>13908</v>
      </c>
      <c r="G43" s="36">
        <f>+E43+F43</f>
        <v>47405</v>
      </c>
      <c r="H43" s="36">
        <v>0</v>
      </c>
      <c r="I43" s="36">
        <f>+G43</f>
        <v>47405</v>
      </c>
      <c r="J43" s="36"/>
      <c r="K43" s="36">
        <f>I43+J43</f>
        <v>47405</v>
      </c>
      <c r="L43" s="36">
        <v>32093</v>
      </c>
      <c r="M43" s="53">
        <v>0</v>
      </c>
      <c r="N43" s="53">
        <f>+L43</f>
        <v>32093</v>
      </c>
      <c r="O43" s="53"/>
      <c r="P43" s="53">
        <f>N43+O43</f>
        <v>32093</v>
      </c>
      <c r="Q43" s="37">
        <v>31670</v>
      </c>
      <c r="T43" s="6"/>
    </row>
    <row r="44" spans="1:17" s="5" customFormat="1" ht="24.75" customHeight="1" thickBot="1">
      <c r="A44" s="71" t="s">
        <v>18</v>
      </c>
      <c r="B44" s="72"/>
      <c r="C44" s="31"/>
      <c r="D44" s="31"/>
      <c r="E44" s="32">
        <f aca="true" t="shared" si="8" ref="E44:Q44">E29+E18+E40</f>
        <v>91409.6</v>
      </c>
      <c r="F44" s="32">
        <f t="shared" si="8"/>
        <v>13908</v>
      </c>
      <c r="G44" s="32">
        <f t="shared" si="8"/>
        <v>105317.6</v>
      </c>
      <c r="H44" s="32">
        <f t="shared" si="8"/>
        <v>2314</v>
      </c>
      <c r="I44" s="32">
        <f t="shared" si="8"/>
        <v>107631.6</v>
      </c>
      <c r="J44" s="32">
        <f t="shared" si="8"/>
        <v>1286</v>
      </c>
      <c r="K44" s="32">
        <f t="shared" si="8"/>
        <v>108917.6</v>
      </c>
      <c r="L44" s="32">
        <f t="shared" si="8"/>
        <v>47193</v>
      </c>
      <c r="M44" s="32">
        <f t="shared" si="8"/>
        <v>39000</v>
      </c>
      <c r="N44" s="32">
        <f t="shared" si="8"/>
        <v>86193</v>
      </c>
      <c r="O44" s="32">
        <f t="shared" si="8"/>
        <v>12429</v>
      </c>
      <c r="P44" s="32">
        <f t="shared" si="8"/>
        <v>98622</v>
      </c>
      <c r="Q44" s="54">
        <f t="shared" si="8"/>
        <v>39770</v>
      </c>
    </row>
    <row r="45" spans="5:17" ht="18.7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3" ht="18.75">
      <c r="A46" s="87" t="s">
        <v>35</v>
      </c>
      <c r="B46" s="88"/>
      <c r="C46" s="88"/>
    </row>
    <row r="47" spans="1:16" ht="18.75">
      <c r="A47" s="87" t="s">
        <v>36</v>
      </c>
      <c r="B47" s="88"/>
      <c r="C47" s="88"/>
      <c r="K47" s="3" t="s">
        <v>42</v>
      </c>
      <c r="L47" s="10" t="s">
        <v>42</v>
      </c>
      <c r="M47" s="10"/>
      <c r="N47" s="10"/>
      <c r="O47" s="10"/>
      <c r="P47" s="10"/>
    </row>
    <row r="49" spans="1:3" ht="18.75">
      <c r="A49" s="90" t="s">
        <v>33</v>
      </c>
      <c r="B49" s="91"/>
      <c r="C49" s="46"/>
    </row>
    <row r="50" spans="1:12" ht="18.75">
      <c r="A50" s="87" t="s">
        <v>34</v>
      </c>
      <c r="B50" s="88"/>
      <c r="C50" s="88"/>
      <c r="K50" s="3" t="s">
        <v>43</v>
      </c>
      <c r="L50" s="3" t="s">
        <v>43</v>
      </c>
    </row>
  </sheetData>
  <sheetProtection/>
  <mergeCells count="24">
    <mergeCell ref="A49:B49"/>
    <mergeCell ref="E14:E16"/>
    <mergeCell ref="A46:C46"/>
    <mergeCell ref="A47:C47"/>
    <mergeCell ref="M14:M16"/>
    <mergeCell ref="O14:O16"/>
    <mergeCell ref="F14:F16"/>
    <mergeCell ref="N14:N16"/>
    <mergeCell ref="A50:C50"/>
    <mergeCell ref="G14:G16"/>
    <mergeCell ref="H14:H16"/>
    <mergeCell ref="I14:I16"/>
    <mergeCell ref="J14:J16"/>
    <mergeCell ref="K14:K16"/>
    <mergeCell ref="A7:Q7"/>
    <mergeCell ref="A44:B44"/>
    <mergeCell ref="C14:C16"/>
    <mergeCell ref="A14:A16"/>
    <mergeCell ref="B14:B16"/>
    <mergeCell ref="D14:D16"/>
    <mergeCell ref="P14:P16"/>
    <mergeCell ref="L14:L16"/>
    <mergeCell ref="B10:Q10"/>
    <mergeCell ref="Q14:Q1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6"/>
  <sheetViews>
    <sheetView tabSelected="1" zoomScalePageLayoutView="0" workbookViewId="0" topLeftCell="A9">
      <selection activeCell="B13" sqref="B13"/>
    </sheetView>
  </sheetViews>
  <sheetFormatPr defaultColWidth="9.140625" defaultRowHeight="12.75"/>
  <cols>
    <col min="1" max="1" width="7.57421875" style="3" customWidth="1"/>
    <col min="2" max="2" width="99.140625" style="3" customWidth="1"/>
    <col min="3" max="3" width="12.57421875" style="3" customWidth="1"/>
    <col min="4" max="4" width="14.5742187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hidden="1" customWidth="1"/>
    <col min="12" max="12" width="14.28125" style="3" hidden="1" customWidth="1"/>
    <col min="13" max="15" width="17.00390625" style="3" hidden="1" customWidth="1"/>
    <col min="16" max="18" width="18.57421875" style="3" hidden="1" customWidth="1"/>
    <col min="19" max="19" width="19.57421875" style="3" hidden="1" customWidth="1"/>
    <col min="20" max="20" width="18.140625" style="3" hidden="1" customWidth="1"/>
    <col min="21" max="21" width="16.421875" style="3" hidden="1" customWidth="1"/>
    <col min="22" max="22" width="18.57421875" style="3" hidden="1" customWidth="1"/>
    <col min="23" max="23" width="17.00390625" style="3" hidden="1" customWidth="1"/>
    <col min="24" max="24" width="14.8515625" style="3" hidden="1" customWidth="1"/>
    <col min="25" max="25" width="16.28125" style="3" customWidth="1"/>
    <col min="26" max="26" width="16.57421875" style="3" hidden="1" customWidth="1"/>
    <col min="27" max="27" width="14.8515625" style="3" hidden="1" customWidth="1"/>
    <col min="28" max="28" width="17.28125" style="3" customWidth="1"/>
    <col min="29" max="29" width="15.7109375" style="3" customWidth="1"/>
    <col min="30" max="30" width="9.140625" style="3" customWidth="1"/>
    <col min="31" max="31" width="11.7109375" style="3" bestFit="1" customWidth="1"/>
    <col min="32" max="33" width="10.421875" style="3" bestFit="1" customWidth="1"/>
    <col min="34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30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2:30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29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75" hidden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21.75" customHeight="1" hidden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ht="18.75">
      <c r="D9" s="3" t="s">
        <v>103</v>
      </c>
    </row>
    <row r="10" ht="18.75">
      <c r="D10" s="3" t="s">
        <v>76</v>
      </c>
    </row>
    <row r="11" ht="34.5" customHeight="1">
      <c r="D11" s="3" t="s">
        <v>104</v>
      </c>
    </row>
    <row r="12" ht="6.75" customHeight="1"/>
    <row r="14" ht="18.75">
      <c r="D14" s="3" t="s">
        <v>77</v>
      </c>
    </row>
    <row r="15" ht="18.75" hidden="1"/>
    <row r="16" ht="18.75" hidden="1"/>
    <row r="18" spans="1:29" ht="58.5" customHeight="1">
      <c r="A18" s="70" t="s">
        <v>95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ht="18.75" hidden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ht="18.75" hidden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1:29" ht="18.75" hidden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ht="18.75" hidden="1"/>
    <row r="23" ht="15.75" customHeight="1" hidden="1"/>
    <row r="24" ht="22.5" customHeight="1" hidden="1"/>
    <row r="25" ht="23.25" customHeight="1" thickBot="1">
      <c r="AC25" s="4" t="s">
        <v>90</v>
      </c>
    </row>
    <row r="26" spans="1:29" ht="17.25" customHeight="1">
      <c r="A26" s="76" t="s">
        <v>0</v>
      </c>
      <c r="B26" s="73" t="s">
        <v>19</v>
      </c>
      <c r="C26" s="73" t="s">
        <v>5</v>
      </c>
      <c r="D26" s="79" t="s">
        <v>6</v>
      </c>
      <c r="E26" s="89" t="s">
        <v>37</v>
      </c>
      <c r="F26" s="79" t="s">
        <v>46</v>
      </c>
      <c r="G26" s="89" t="s">
        <v>37</v>
      </c>
      <c r="H26" s="79" t="s">
        <v>51</v>
      </c>
      <c r="I26" s="79" t="s">
        <v>60</v>
      </c>
      <c r="J26" s="79" t="s">
        <v>63</v>
      </c>
      <c r="K26" s="79" t="s">
        <v>37</v>
      </c>
      <c r="L26" s="79" t="s">
        <v>38</v>
      </c>
      <c r="M26" s="79" t="s">
        <v>51</v>
      </c>
      <c r="N26" s="79" t="s">
        <v>64</v>
      </c>
      <c r="O26" s="79" t="s">
        <v>37</v>
      </c>
      <c r="P26" s="79" t="s">
        <v>61</v>
      </c>
      <c r="Q26" s="79" t="s">
        <v>63</v>
      </c>
      <c r="R26" s="79" t="s">
        <v>72</v>
      </c>
      <c r="S26" s="79" t="s">
        <v>37</v>
      </c>
      <c r="T26" s="79" t="s">
        <v>64</v>
      </c>
      <c r="U26" s="79" t="s">
        <v>78</v>
      </c>
      <c r="V26" s="79" t="s">
        <v>61</v>
      </c>
      <c r="W26" s="79" t="s">
        <v>64</v>
      </c>
      <c r="X26" s="79" t="s">
        <v>64</v>
      </c>
      <c r="Y26" s="79" t="s">
        <v>89</v>
      </c>
      <c r="Z26" s="79" t="s">
        <v>79</v>
      </c>
      <c r="AA26" s="79" t="s">
        <v>64</v>
      </c>
      <c r="AB26" s="79" t="s">
        <v>38</v>
      </c>
      <c r="AC26" s="84" t="s">
        <v>39</v>
      </c>
    </row>
    <row r="27" spans="1:29" ht="20.25" customHeight="1">
      <c r="A27" s="77"/>
      <c r="B27" s="74"/>
      <c r="C27" s="74"/>
      <c r="D27" s="80"/>
      <c r="E27" s="80"/>
      <c r="F27" s="80"/>
      <c r="G27" s="80"/>
      <c r="H27" s="80"/>
      <c r="I27" s="80"/>
      <c r="J27" s="92"/>
      <c r="K27" s="92"/>
      <c r="L27" s="80"/>
      <c r="M27" s="80"/>
      <c r="N27" s="92"/>
      <c r="O27" s="92"/>
      <c r="P27" s="80"/>
      <c r="Q27" s="92"/>
      <c r="R27" s="92"/>
      <c r="S27" s="92"/>
      <c r="T27" s="92"/>
      <c r="U27" s="80"/>
      <c r="V27" s="92"/>
      <c r="W27" s="92"/>
      <c r="X27" s="92"/>
      <c r="Y27" s="82"/>
      <c r="Z27" s="80"/>
      <c r="AA27" s="92"/>
      <c r="AB27" s="82"/>
      <c r="AC27" s="85"/>
    </row>
    <row r="28" spans="1:29" ht="104.25" customHeight="1" thickBot="1">
      <c r="A28" s="78"/>
      <c r="B28" s="75"/>
      <c r="C28" s="75"/>
      <c r="D28" s="81"/>
      <c r="E28" s="81"/>
      <c r="F28" s="81"/>
      <c r="G28" s="81"/>
      <c r="H28" s="81"/>
      <c r="I28" s="81"/>
      <c r="J28" s="93"/>
      <c r="K28" s="93"/>
      <c r="L28" s="81"/>
      <c r="M28" s="81"/>
      <c r="N28" s="93"/>
      <c r="O28" s="93"/>
      <c r="P28" s="81"/>
      <c r="Q28" s="93"/>
      <c r="R28" s="93"/>
      <c r="S28" s="93"/>
      <c r="T28" s="93"/>
      <c r="U28" s="81"/>
      <c r="V28" s="93"/>
      <c r="W28" s="93"/>
      <c r="X28" s="93"/>
      <c r="Y28" s="83"/>
      <c r="Z28" s="81"/>
      <c r="AA28" s="93"/>
      <c r="AB28" s="83"/>
      <c r="AC28" s="86"/>
    </row>
    <row r="29" spans="1:29" ht="16.5" customHeight="1" thickBot="1">
      <c r="A29" s="38" t="s">
        <v>21</v>
      </c>
      <c r="B29" s="43">
        <v>2</v>
      </c>
      <c r="C29" s="43">
        <v>3</v>
      </c>
      <c r="D29" s="44">
        <v>4</v>
      </c>
      <c r="E29" s="44">
        <v>5</v>
      </c>
      <c r="F29" s="44"/>
      <c r="G29" s="44">
        <v>5</v>
      </c>
      <c r="H29" s="44">
        <v>6</v>
      </c>
      <c r="I29" s="44">
        <v>5</v>
      </c>
      <c r="J29" s="44">
        <v>6</v>
      </c>
      <c r="K29" s="44">
        <v>5</v>
      </c>
      <c r="L29" s="44">
        <v>8</v>
      </c>
      <c r="M29" s="49">
        <v>9</v>
      </c>
      <c r="N29" s="49">
        <v>6</v>
      </c>
      <c r="O29" s="49">
        <v>5</v>
      </c>
      <c r="P29" s="49">
        <v>8</v>
      </c>
      <c r="Q29" s="49">
        <v>9</v>
      </c>
      <c r="R29" s="49">
        <v>6</v>
      </c>
      <c r="S29" s="49">
        <v>5</v>
      </c>
      <c r="T29" s="49"/>
      <c r="U29" s="49">
        <v>5</v>
      </c>
      <c r="V29" s="49">
        <v>8</v>
      </c>
      <c r="W29" s="49">
        <v>9</v>
      </c>
      <c r="X29" s="49">
        <v>6</v>
      </c>
      <c r="Y29" s="49">
        <v>5</v>
      </c>
      <c r="Z29" s="49">
        <v>8</v>
      </c>
      <c r="AA29" s="49">
        <v>9</v>
      </c>
      <c r="AB29" s="49">
        <v>6</v>
      </c>
      <c r="AC29" s="45">
        <v>7</v>
      </c>
    </row>
    <row r="30" spans="1:29" ht="18.75">
      <c r="A30" s="30">
        <v>1</v>
      </c>
      <c r="B30" s="39" t="s">
        <v>1</v>
      </c>
      <c r="C30" s="40" t="s">
        <v>4</v>
      </c>
      <c r="D30" s="40"/>
      <c r="E30" s="41">
        <f aca="true" t="shared" si="0" ref="E30:R30">+E31</f>
        <v>53112.6</v>
      </c>
      <c r="F30" s="41">
        <f t="shared" si="0"/>
        <v>0</v>
      </c>
      <c r="G30" s="41">
        <f t="shared" si="0"/>
        <v>53112.6</v>
      </c>
      <c r="H30" s="41">
        <f t="shared" si="0"/>
        <v>2314</v>
      </c>
      <c r="I30" s="41">
        <f t="shared" si="0"/>
        <v>55426.6</v>
      </c>
      <c r="J30" s="41">
        <f t="shared" si="0"/>
        <v>26285.8</v>
      </c>
      <c r="K30" s="41">
        <f t="shared" si="0"/>
        <v>81712.40000000001</v>
      </c>
      <c r="L30" s="41">
        <f t="shared" si="0"/>
        <v>0</v>
      </c>
      <c r="M30" s="41">
        <f t="shared" si="0"/>
        <v>39000</v>
      </c>
      <c r="N30" s="41">
        <f t="shared" si="0"/>
        <v>3333.3999999999996</v>
      </c>
      <c r="O30" s="41">
        <f t="shared" si="0"/>
        <v>85045.8</v>
      </c>
      <c r="P30" s="41">
        <f t="shared" si="0"/>
        <v>85045.8</v>
      </c>
      <c r="Q30" s="41">
        <f t="shared" si="0"/>
        <v>124045.8</v>
      </c>
      <c r="R30" s="41">
        <f t="shared" si="0"/>
        <v>0</v>
      </c>
      <c r="S30" s="41">
        <f>+S31</f>
        <v>85045.79999999999</v>
      </c>
      <c r="T30" s="41">
        <f>+T31</f>
        <v>0</v>
      </c>
      <c r="U30" s="41">
        <f>+U31</f>
        <v>85045.79999999999</v>
      </c>
      <c r="V30" s="41">
        <f aca="true" t="shared" si="1" ref="V30:AC30">+V31</f>
        <v>101428.6</v>
      </c>
      <c r="W30" s="41">
        <f t="shared" si="1"/>
        <v>-3333.3999999999996</v>
      </c>
      <c r="X30" s="41">
        <f t="shared" si="1"/>
        <v>-7678.245040000001</v>
      </c>
      <c r="Y30" s="41">
        <f t="shared" si="1"/>
        <v>77367.55496000001</v>
      </c>
      <c r="Z30" s="41">
        <f t="shared" si="1"/>
        <v>120317.50000000001</v>
      </c>
      <c r="AA30" s="41">
        <f t="shared" si="1"/>
        <v>34537.7</v>
      </c>
      <c r="AB30" s="41">
        <f t="shared" si="1"/>
        <v>154855.2</v>
      </c>
      <c r="AC30" s="42">
        <f t="shared" si="1"/>
        <v>0</v>
      </c>
    </row>
    <row r="31" spans="1:29" ht="18.75">
      <c r="A31" s="13" t="s">
        <v>2</v>
      </c>
      <c r="B31" s="7" t="s">
        <v>29</v>
      </c>
      <c r="C31" s="17" t="s">
        <v>4</v>
      </c>
      <c r="D31" s="17" t="s">
        <v>32</v>
      </c>
      <c r="E31" s="20">
        <f>E33</f>
        <v>53112.6</v>
      </c>
      <c r="F31" s="20"/>
      <c r="G31" s="20">
        <f aca="true" t="shared" si="2" ref="G31:N31">+G33+G34+G35+G36+G37+G38+G39+G40</f>
        <v>53112.6</v>
      </c>
      <c r="H31" s="20">
        <f t="shared" si="2"/>
        <v>2314</v>
      </c>
      <c r="I31" s="20">
        <f t="shared" si="2"/>
        <v>55426.6</v>
      </c>
      <c r="J31" s="20">
        <f t="shared" si="2"/>
        <v>26285.8</v>
      </c>
      <c r="K31" s="20">
        <f t="shared" si="2"/>
        <v>81712.40000000001</v>
      </c>
      <c r="L31" s="20">
        <f t="shared" si="2"/>
        <v>0</v>
      </c>
      <c r="M31" s="20">
        <f t="shared" si="2"/>
        <v>39000</v>
      </c>
      <c r="N31" s="20">
        <f t="shared" si="2"/>
        <v>3333.3999999999996</v>
      </c>
      <c r="O31" s="20">
        <f>K31+N31</f>
        <v>85045.8</v>
      </c>
      <c r="P31" s="20">
        <f>L31+O31</f>
        <v>85045.8</v>
      </c>
      <c r="Q31" s="20">
        <f>M31+P31</f>
        <v>124045.8</v>
      </c>
      <c r="R31" s="20">
        <f>+R33+R34+R35+R36+R37+R38+R39+R40</f>
        <v>0</v>
      </c>
      <c r="S31" s="20">
        <f>S33+S34+S35+S36+S37+S38+S39+S40</f>
        <v>85045.79999999999</v>
      </c>
      <c r="T31" s="20">
        <f>T33+T34+T35+T36+T37+T38+T39+T40</f>
        <v>0</v>
      </c>
      <c r="U31" s="20">
        <f>U33+U34+U35+U36+U37+U38+U39+U40+U41+U42+U43</f>
        <v>85045.79999999999</v>
      </c>
      <c r="V31" s="20">
        <f aca="true" t="shared" si="3" ref="V31:AC31">V33+V34+V35+V36+V37+V38+V39+V40+V41+V42+V43</f>
        <v>101428.6</v>
      </c>
      <c r="W31" s="20">
        <f t="shared" si="3"/>
        <v>-3333.3999999999996</v>
      </c>
      <c r="X31" s="20">
        <f t="shared" si="3"/>
        <v>-7678.245040000001</v>
      </c>
      <c r="Y31" s="20">
        <f t="shared" si="3"/>
        <v>77367.55496000001</v>
      </c>
      <c r="Z31" s="20">
        <f t="shared" si="3"/>
        <v>120317.50000000001</v>
      </c>
      <c r="AA31" s="20">
        <f t="shared" si="3"/>
        <v>34537.7</v>
      </c>
      <c r="AB31" s="20">
        <f t="shared" si="3"/>
        <v>154855.2</v>
      </c>
      <c r="AC31" s="21">
        <f t="shared" si="3"/>
        <v>0</v>
      </c>
    </row>
    <row r="32" spans="1:29" ht="18.75">
      <c r="A32" s="13"/>
      <c r="B32" s="1" t="s">
        <v>3</v>
      </c>
      <c r="C32" s="17"/>
      <c r="D32" s="17"/>
      <c r="E32" s="20"/>
      <c r="F32" s="20"/>
      <c r="G32" s="20"/>
      <c r="H32" s="20"/>
      <c r="I32" s="20"/>
      <c r="J32" s="20"/>
      <c r="K32" s="20"/>
      <c r="L32" s="2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21"/>
    </row>
    <row r="33" spans="1:29" ht="37.5">
      <c r="A33" s="13"/>
      <c r="B33" s="1" t="s">
        <v>70</v>
      </c>
      <c r="C33" s="8"/>
      <c r="D33" s="8"/>
      <c r="E33" s="47">
        <f>17647.3+8909+26556.3</f>
        <v>53112.6</v>
      </c>
      <c r="F33" s="47"/>
      <c r="G33" s="47">
        <f>+E33+F33</f>
        <v>53112.6</v>
      </c>
      <c r="H33" s="47">
        <v>-686</v>
      </c>
      <c r="I33" s="47">
        <f aca="true" t="shared" si="4" ref="I33:I40">+G33+H33</f>
        <v>52426.6</v>
      </c>
      <c r="J33" s="47"/>
      <c r="K33" s="47">
        <f>I33+J33</f>
        <v>52426.6</v>
      </c>
      <c r="L33" s="22">
        <v>0</v>
      </c>
      <c r="M33" s="51">
        <v>0</v>
      </c>
      <c r="N33" s="51">
        <v>0</v>
      </c>
      <c r="O33" s="51">
        <f>K33+N33</f>
        <v>52426.6</v>
      </c>
      <c r="P33" s="51">
        <v>0</v>
      </c>
      <c r="Q33" s="51"/>
      <c r="R33" s="51">
        <v>0</v>
      </c>
      <c r="S33" s="51">
        <f>O33+R33</f>
        <v>52426.6</v>
      </c>
      <c r="T33" s="51">
        <v>0</v>
      </c>
      <c r="U33" s="51">
        <f>+S33+T33</f>
        <v>52426.6</v>
      </c>
      <c r="V33" s="51">
        <f>P33+Q33</f>
        <v>0</v>
      </c>
      <c r="W33" s="51">
        <v>0</v>
      </c>
      <c r="X33" s="51"/>
      <c r="Y33" s="51">
        <f>U33+X33</f>
        <v>52426.6</v>
      </c>
      <c r="Z33" s="51">
        <f>V33+W33</f>
        <v>0</v>
      </c>
      <c r="AA33" s="51">
        <v>0</v>
      </c>
      <c r="AB33" s="51">
        <f>Z33+AA33</f>
        <v>0</v>
      </c>
      <c r="AC33" s="23">
        <v>0</v>
      </c>
    </row>
    <row r="34" spans="1:29" ht="37.5">
      <c r="A34" s="13"/>
      <c r="B34" s="16" t="s">
        <v>92</v>
      </c>
      <c r="C34" s="8"/>
      <c r="D34" s="8"/>
      <c r="E34" s="22"/>
      <c r="F34" s="22"/>
      <c r="G34" s="22">
        <v>0</v>
      </c>
      <c r="H34" s="22">
        <v>3000</v>
      </c>
      <c r="I34" s="22">
        <f t="shared" si="4"/>
        <v>3000</v>
      </c>
      <c r="J34" s="22">
        <v>1285.8</v>
      </c>
      <c r="K34" s="47">
        <f aca="true" t="shared" si="5" ref="K34:K40">I34+J34</f>
        <v>4285.8</v>
      </c>
      <c r="L34" s="22">
        <v>0</v>
      </c>
      <c r="M34" s="51">
        <v>4000</v>
      </c>
      <c r="N34" s="51"/>
      <c r="O34" s="51">
        <f aca="true" t="shared" si="6" ref="O34:O40">K34+N34</f>
        <v>4285.8</v>
      </c>
      <c r="P34" s="51">
        <f aca="true" t="shared" si="7" ref="P34:P40">+L34+M34</f>
        <v>4000</v>
      </c>
      <c r="Q34" s="51">
        <v>1714.3</v>
      </c>
      <c r="R34" s="51">
        <v>0</v>
      </c>
      <c r="S34" s="51">
        <f aca="true" t="shared" si="8" ref="S34:S40">O34+R34</f>
        <v>4285.8</v>
      </c>
      <c r="T34" s="51">
        <v>0</v>
      </c>
      <c r="U34" s="51">
        <f aca="true" t="shared" si="9" ref="U34:U40">+S34+T34</f>
        <v>4285.8</v>
      </c>
      <c r="V34" s="51">
        <f aca="true" t="shared" si="10" ref="V34:V40">P34+Q34</f>
        <v>5714.3</v>
      </c>
      <c r="W34" s="51"/>
      <c r="X34" s="51">
        <v>-1334.8</v>
      </c>
      <c r="Y34" s="51">
        <f aca="true" t="shared" si="11" ref="Y34:Y43">U34+X34</f>
        <v>2951</v>
      </c>
      <c r="Z34" s="51">
        <f aca="true" t="shared" si="12" ref="Z34:Z40">V34+W34</f>
        <v>5714.3</v>
      </c>
      <c r="AA34" s="51">
        <v>0</v>
      </c>
      <c r="AB34" s="51">
        <f aca="true" t="shared" si="13" ref="AB34:AB43">Z34+AA34</f>
        <v>5714.3</v>
      </c>
      <c r="AC34" s="23">
        <v>0</v>
      </c>
    </row>
    <row r="35" spans="1:29" ht="31.5" customHeight="1">
      <c r="A35" s="13"/>
      <c r="B35" s="16" t="s">
        <v>71</v>
      </c>
      <c r="C35" s="8"/>
      <c r="D35" s="8"/>
      <c r="E35" s="22"/>
      <c r="F35" s="22"/>
      <c r="G35" s="22">
        <v>0</v>
      </c>
      <c r="H35" s="22">
        <v>0</v>
      </c>
      <c r="I35" s="22">
        <f t="shared" si="4"/>
        <v>0</v>
      </c>
      <c r="J35" s="22"/>
      <c r="K35" s="47">
        <f t="shared" si="5"/>
        <v>0</v>
      </c>
      <c r="L35" s="22">
        <v>0</v>
      </c>
      <c r="M35" s="51">
        <v>25000</v>
      </c>
      <c r="N35" s="51"/>
      <c r="O35" s="51">
        <f t="shared" si="6"/>
        <v>0</v>
      </c>
      <c r="P35" s="51">
        <f t="shared" si="7"/>
        <v>25000</v>
      </c>
      <c r="Q35" s="51">
        <v>10714.3</v>
      </c>
      <c r="R35" s="51">
        <v>0</v>
      </c>
      <c r="S35" s="51">
        <f t="shared" si="8"/>
        <v>0</v>
      </c>
      <c r="T35" s="51">
        <v>0</v>
      </c>
      <c r="U35" s="51">
        <f t="shared" si="9"/>
        <v>0</v>
      </c>
      <c r="V35" s="51">
        <f t="shared" si="10"/>
        <v>35714.3</v>
      </c>
      <c r="W35" s="51"/>
      <c r="X35" s="51"/>
      <c r="Y35" s="51">
        <f t="shared" si="11"/>
        <v>0</v>
      </c>
      <c r="Z35" s="51">
        <f t="shared" si="12"/>
        <v>35714.3</v>
      </c>
      <c r="AA35" s="51">
        <v>-2222.3</v>
      </c>
      <c r="AB35" s="51">
        <f t="shared" si="13"/>
        <v>33492</v>
      </c>
      <c r="AC35" s="23">
        <v>0</v>
      </c>
    </row>
    <row r="36" spans="1:29" ht="18.75">
      <c r="A36" s="13"/>
      <c r="B36" s="1" t="s">
        <v>81</v>
      </c>
      <c r="C36" s="8"/>
      <c r="D36" s="8"/>
      <c r="E36" s="22"/>
      <c r="F36" s="22"/>
      <c r="G36" s="22">
        <v>0</v>
      </c>
      <c r="H36" s="22">
        <v>0</v>
      </c>
      <c r="I36" s="22">
        <f t="shared" si="4"/>
        <v>0</v>
      </c>
      <c r="J36" s="22">
        <v>2705.9</v>
      </c>
      <c r="K36" s="47">
        <f t="shared" si="5"/>
        <v>2705.9</v>
      </c>
      <c r="L36" s="22">
        <v>0</v>
      </c>
      <c r="M36" s="22">
        <v>847.1</v>
      </c>
      <c r="N36" s="51">
        <v>360.8</v>
      </c>
      <c r="O36" s="51">
        <f t="shared" si="6"/>
        <v>3066.7000000000003</v>
      </c>
      <c r="P36" s="51">
        <f t="shared" si="7"/>
        <v>847.1</v>
      </c>
      <c r="Q36" s="51">
        <f>5411.8+235.2</f>
        <v>5647</v>
      </c>
      <c r="R36" s="51">
        <v>0</v>
      </c>
      <c r="S36" s="51">
        <f t="shared" si="8"/>
        <v>3066.7000000000003</v>
      </c>
      <c r="T36" s="51">
        <v>0</v>
      </c>
      <c r="U36" s="51">
        <f t="shared" si="9"/>
        <v>3066.7000000000003</v>
      </c>
      <c r="V36" s="51">
        <f t="shared" si="10"/>
        <v>6494.1</v>
      </c>
      <c r="W36" s="51">
        <v>-360.8</v>
      </c>
      <c r="X36" s="51">
        <v>-647.7</v>
      </c>
      <c r="Y36" s="51">
        <f t="shared" si="11"/>
        <v>2419</v>
      </c>
      <c r="Z36" s="51">
        <f t="shared" si="12"/>
        <v>6133.3</v>
      </c>
      <c r="AA36" s="51">
        <v>0</v>
      </c>
      <c r="AB36" s="51">
        <f t="shared" si="13"/>
        <v>6133.3</v>
      </c>
      <c r="AC36" s="23">
        <v>0</v>
      </c>
    </row>
    <row r="37" spans="1:29" ht="45" customHeight="1">
      <c r="A37" s="13"/>
      <c r="B37" s="1" t="s">
        <v>82</v>
      </c>
      <c r="C37" s="8"/>
      <c r="D37" s="8"/>
      <c r="E37" s="22"/>
      <c r="F37" s="22"/>
      <c r="G37" s="22">
        <v>0</v>
      </c>
      <c r="H37" s="22">
        <v>0</v>
      </c>
      <c r="I37" s="22">
        <f t="shared" si="4"/>
        <v>0</v>
      </c>
      <c r="J37" s="22">
        <v>7117.6</v>
      </c>
      <c r="K37" s="47">
        <f t="shared" si="5"/>
        <v>7117.6</v>
      </c>
      <c r="L37" s="22">
        <v>0</v>
      </c>
      <c r="M37" s="22">
        <v>3082.3</v>
      </c>
      <c r="N37" s="51">
        <v>949</v>
      </c>
      <c r="O37" s="51">
        <f t="shared" si="6"/>
        <v>8066.6</v>
      </c>
      <c r="P37" s="51">
        <f t="shared" si="7"/>
        <v>3082.3</v>
      </c>
      <c r="Q37" s="51">
        <f>14235.3-235.2</f>
        <v>14000.099999999999</v>
      </c>
      <c r="R37" s="51">
        <v>0</v>
      </c>
      <c r="S37" s="51">
        <f t="shared" si="8"/>
        <v>8066.6</v>
      </c>
      <c r="T37" s="51">
        <v>0</v>
      </c>
      <c r="U37" s="51">
        <f t="shared" si="9"/>
        <v>8066.6</v>
      </c>
      <c r="V37" s="51">
        <f t="shared" si="10"/>
        <v>17082.399999999998</v>
      </c>
      <c r="W37" s="51">
        <v>-949</v>
      </c>
      <c r="X37" s="51">
        <v>-1774.3</v>
      </c>
      <c r="Y37" s="51">
        <f t="shared" si="11"/>
        <v>6292.3</v>
      </c>
      <c r="Z37" s="51">
        <f t="shared" si="12"/>
        <v>16133.399999999998</v>
      </c>
      <c r="AA37" s="51">
        <v>0</v>
      </c>
      <c r="AB37" s="51">
        <f t="shared" si="13"/>
        <v>16133.399999999998</v>
      </c>
      <c r="AC37" s="23">
        <v>0</v>
      </c>
    </row>
    <row r="38" spans="1:29" ht="37.5">
      <c r="A38" s="13"/>
      <c r="B38" s="1" t="s">
        <v>93</v>
      </c>
      <c r="C38" s="8"/>
      <c r="D38" s="8"/>
      <c r="E38" s="22"/>
      <c r="F38" s="22"/>
      <c r="G38" s="22">
        <v>0</v>
      </c>
      <c r="H38" s="22">
        <v>0</v>
      </c>
      <c r="I38" s="22">
        <f t="shared" si="4"/>
        <v>0</v>
      </c>
      <c r="J38" s="22">
        <v>2676.5</v>
      </c>
      <c r="K38" s="47">
        <f t="shared" si="5"/>
        <v>2676.5</v>
      </c>
      <c r="L38" s="22">
        <v>0</v>
      </c>
      <c r="M38" s="22">
        <v>1070.6</v>
      </c>
      <c r="N38" s="51">
        <v>356.9</v>
      </c>
      <c r="O38" s="51">
        <f t="shared" si="6"/>
        <v>3033.4</v>
      </c>
      <c r="P38" s="51">
        <f t="shared" si="7"/>
        <v>1070.6</v>
      </c>
      <c r="Q38" s="51">
        <v>5352.9</v>
      </c>
      <c r="R38" s="51">
        <v>0</v>
      </c>
      <c r="S38" s="51">
        <f t="shared" si="8"/>
        <v>3033.4</v>
      </c>
      <c r="T38" s="51">
        <v>0</v>
      </c>
      <c r="U38" s="51">
        <f t="shared" si="9"/>
        <v>3033.4</v>
      </c>
      <c r="V38" s="51">
        <f t="shared" si="10"/>
        <v>6423.5</v>
      </c>
      <c r="W38" s="51">
        <v>-356.9</v>
      </c>
      <c r="X38" s="51">
        <v>-765.3</v>
      </c>
      <c r="Y38" s="51">
        <f t="shared" si="11"/>
        <v>2268.1000000000004</v>
      </c>
      <c r="Z38" s="51">
        <f t="shared" si="12"/>
        <v>6066.6</v>
      </c>
      <c r="AA38" s="51">
        <v>0</v>
      </c>
      <c r="AB38" s="51">
        <f t="shared" si="13"/>
        <v>6066.6</v>
      </c>
      <c r="AC38" s="23">
        <v>0</v>
      </c>
    </row>
    <row r="39" spans="1:29" ht="37.5">
      <c r="A39" s="13"/>
      <c r="B39" s="16" t="s">
        <v>96</v>
      </c>
      <c r="C39" s="8"/>
      <c r="D39" s="8"/>
      <c r="E39" s="22"/>
      <c r="F39" s="22"/>
      <c r="G39" s="22">
        <v>0</v>
      </c>
      <c r="H39" s="22">
        <v>0</v>
      </c>
      <c r="I39" s="22">
        <f t="shared" si="4"/>
        <v>0</v>
      </c>
      <c r="J39" s="22">
        <v>735.3</v>
      </c>
      <c r="K39" s="47">
        <f t="shared" si="5"/>
        <v>735.3</v>
      </c>
      <c r="L39" s="22">
        <v>0</v>
      </c>
      <c r="M39" s="22">
        <v>294.1</v>
      </c>
      <c r="N39" s="51">
        <v>98.1</v>
      </c>
      <c r="O39" s="51">
        <f t="shared" si="6"/>
        <v>833.4</v>
      </c>
      <c r="P39" s="51">
        <f t="shared" si="7"/>
        <v>294.1</v>
      </c>
      <c r="Q39" s="51">
        <v>1470.6</v>
      </c>
      <c r="R39" s="51">
        <v>0</v>
      </c>
      <c r="S39" s="51">
        <f t="shared" si="8"/>
        <v>833.4</v>
      </c>
      <c r="T39" s="51">
        <v>0</v>
      </c>
      <c r="U39" s="51">
        <f t="shared" si="9"/>
        <v>833.4</v>
      </c>
      <c r="V39" s="51">
        <f t="shared" si="10"/>
        <v>1764.6999999999998</v>
      </c>
      <c r="W39" s="51">
        <v>-98.1</v>
      </c>
      <c r="X39" s="51">
        <v>-147.1</v>
      </c>
      <c r="Y39" s="51">
        <f t="shared" si="11"/>
        <v>686.3</v>
      </c>
      <c r="Z39" s="51">
        <f t="shared" si="12"/>
        <v>1666.6</v>
      </c>
      <c r="AA39" s="51">
        <v>0</v>
      </c>
      <c r="AB39" s="51">
        <f t="shared" si="13"/>
        <v>1666.6</v>
      </c>
      <c r="AC39" s="23">
        <v>0</v>
      </c>
    </row>
    <row r="40" spans="1:29" ht="54" customHeight="1">
      <c r="A40" s="13"/>
      <c r="B40" s="16" t="s">
        <v>94</v>
      </c>
      <c r="C40" s="8"/>
      <c r="D40" s="8"/>
      <c r="E40" s="22"/>
      <c r="F40" s="22"/>
      <c r="G40" s="22">
        <v>0</v>
      </c>
      <c r="H40" s="22">
        <v>0</v>
      </c>
      <c r="I40" s="22">
        <f t="shared" si="4"/>
        <v>0</v>
      </c>
      <c r="J40" s="22">
        <v>11764.7</v>
      </c>
      <c r="K40" s="47">
        <f t="shared" si="5"/>
        <v>11764.7</v>
      </c>
      <c r="L40" s="22">
        <v>0</v>
      </c>
      <c r="M40" s="22">
        <v>4705.9</v>
      </c>
      <c r="N40" s="51">
        <v>1568.6</v>
      </c>
      <c r="O40" s="51">
        <f t="shared" si="6"/>
        <v>13333.300000000001</v>
      </c>
      <c r="P40" s="51">
        <f t="shared" si="7"/>
        <v>4705.9</v>
      </c>
      <c r="Q40" s="51">
        <v>23529.4</v>
      </c>
      <c r="R40" s="51">
        <v>0</v>
      </c>
      <c r="S40" s="51">
        <f t="shared" si="8"/>
        <v>13333.300000000001</v>
      </c>
      <c r="T40" s="51">
        <v>0</v>
      </c>
      <c r="U40" s="51">
        <f t="shared" si="9"/>
        <v>13333.300000000001</v>
      </c>
      <c r="V40" s="51">
        <f t="shared" si="10"/>
        <v>28235.300000000003</v>
      </c>
      <c r="W40" s="51">
        <v>-1568.6</v>
      </c>
      <c r="X40" s="51">
        <f>-2929.8-79.24504</f>
        <v>-3009.04504</v>
      </c>
      <c r="Y40" s="51">
        <f t="shared" si="11"/>
        <v>10324.254960000002</v>
      </c>
      <c r="Z40" s="51">
        <f t="shared" si="12"/>
        <v>26666.700000000004</v>
      </c>
      <c r="AA40" s="51">
        <f>-462.3</f>
        <v>-462.3</v>
      </c>
      <c r="AB40" s="51">
        <f t="shared" si="13"/>
        <v>26204.400000000005</v>
      </c>
      <c r="AC40" s="23">
        <v>0</v>
      </c>
    </row>
    <row r="41" spans="1:29" ht="56.25">
      <c r="A41" s="13"/>
      <c r="B41" s="63" t="s">
        <v>102</v>
      </c>
      <c r="C41" s="8"/>
      <c r="D41" s="8"/>
      <c r="E41" s="22"/>
      <c r="F41" s="22"/>
      <c r="G41" s="22"/>
      <c r="H41" s="22"/>
      <c r="I41" s="22"/>
      <c r="J41" s="22"/>
      <c r="K41" s="47"/>
      <c r="L41" s="22"/>
      <c r="M41" s="22"/>
      <c r="N41" s="51"/>
      <c r="O41" s="51"/>
      <c r="P41" s="51"/>
      <c r="Q41" s="51"/>
      <c r="R41" s="51"/>
      <c r="S41" s="51"/>
      <c r="T41" s="51"/>
      <c r="U41" s="51">
        <v>0</v>
      </c>
      <c r="V41" s="51"/>
      <c r="W41" s="51"/>
      <c r="X41" s="51"/>
      <c r="Y41" s="51">
        <f t="shared" si="11"/>
        <v>0</v>
      </c>
      <c r="Z41" s="51">
        <v>22222.3</v>
      </c>
      <c r="AA41" s="51">
        <v>0</v>
      </c>
      <c r="AB41" s="51">
        <f t="shared" si="13"/>
        <v>22222.3</v>
      </c>
      <c r="AC41" s="23">
        <v>0</v>
      </c>
    </row>
    <row r="42" spans="1:29" ht="37.5">
      <c r="A42" s="13"/>
      <c r="B42" s="63" t="s">
        <v>99</v>
      </c>
      <c r="C42" s="8"/>
      <c r="D42" s="8"/>
      <c r="E42" s="22"/>
      <c r="F42" s="22"/>
      <c r="G42" s="22"/>
      <c r="H42" s="22"/>
      <c r="I42" s="22"/>
      <c r="J42" s="22"/>
      <c r="K42" s="47"/>
      <c r="L42" s="22"/>
      <c r="M42" s="22"/>
      <c r="N42" s="51"/>
      <c r="O42" s="51"/>
      <c r="P42" s="51"/>
      <c r="Q42" s="51"/>
      <c r="R42" s="51"/>
      <c r="S42" s="51"/>
      <c r="T42" s="51"/>
      <c r="U42" s="51">
        <v>0</v>
      </c>
      <c r="V42" s="51"/>
      <c r="W42" s="51"/>
      <c r="X42" s="51"/>
      <c r="Y42" s="51">
        <f t="shared" si="11"/>
        <v>0</v>
      </c>
      <c r="Z42" s="51">
        <v>0</v>
      </c>
      <c r="AA42" s="51">
        <v>15000</v>
      </c>
      <c r="AB42" s="51">
        <f t="shared" si="13"/>
        <v>15000</v>
      </c>
      <c r="AC42" s="23">
        <v>0</v>
      </c>
    </row>
    <row r="43" spans="1:29" ht="37.5">
      <c r="A43" s="13"/>
      <c r="B43" s="66" t="s">
        <v>97</v>
      </c>
      <c r="C43" s="8"/>
      <c r="D43" s="8"/>
      <c r="E43" s="22"/>
      <c r="F43" s="22"/>
      <c r="G43" s="22"/>
      <c r="H43" s="22"/>
      <c r="I43" s="22"/>
      <c r="J43" s="22"/>
      <c r="K43" s="47"/>
      <c r="L43" s="22"/>
      <c r="M43" s="22"/>
      <c r="N43" s="51"/>
      <c r="O43" s="51"/>
      <c r="P43" s="51"/>
      <c r="Q43" s="51"/>
      <c r="R43" s="51"/>
      <c r="S43" s="51"/>
      <c r="T43" s="51"/>
      <c r="U43" s="51">
        <v>0</v>
      </c>
      <c r="V43" s="51"/>
      <c r="W43" s="51"/>
      <c r="X43" s="51"/>
      <c r="Y43" s="51">
        <f t="shared" si="11"/>
        <v>0</v>
      </c>
      <c r="Z43" s="51">
        <v>0</v>
      </c>
      <c r="AA43" s="51">
        <f>20000+2222.3</f>
        <v>22222.3</v>
      </c>
      <c r="AB43" s="51">
        <f t="shared" si="13"/>
        <v>22222.3</v>
      </c>
      <c r="AC43" s="23">
        <v>0</v>
      </c>
    </row>
    <row r="44" spans="1:33" ht="18.75">
      <c r="A44" s="14" t="s">
        <v>30</v>
      </c>
      <c r="B44" s="9" t="s">
        <v>7</v>
      </c>
      <c r="C44" s="18" t="s">
        <v>9</v>
      </c>
      <c r="D44" s="18"/>
      <c r="E44" s="24">
        <f aca="true" t="shared" si="14" ref="E44:T44">E45+E52+E49</f>
        <v>4800</v>
      </c>
      <c r="F44" s="24">
        <f t="shared" si="14"/>
        <v>0</v>
      </c>
      <c r="G44" s="24">
        <f t="shared" si="14"/>
        <v>4800</v>
      </c>
      <c r="H44" s="24">
        <f t="shared" si="14"/>
        <v>0</v>
      </c>
      <c r="I44" s="24">
        <f t="shared" si="14"/>
        <v>4800</v>
      </c>
      <c r="J44" s="24">
        <f t="shared" si="14"/>
        <v>0</v>
      </c>
      <c r="K44" s="24">
        <f t="shared" si="14"/>
        <v>4800</v>
      </c>
      <c r="L44" s="24">
        <f t="shared" si="14"/>
        <v>15100</v>
      </c>
      <c r="M44" s="24">
        <f t="shared" si="14"/>
        <v>0</v>
      </c>
      <c r="N44" s="24">
        <f t="shared" si="14"/>
        <v>-464.55</v>
      </c>
      <c r="O44" s="24">
        <f t="shared" si="14"/>
        <v>4335.45</v>
      </c>
      <c r="P44" s="24">
        <f t="shared" si="14"/>
        <v>17700</v>
      </c>
      <c r="Q44" s="24">
        <f t="shared" si="14"/>
        <v>5200</v>
      </c>
      <c r="R44" s="24">
        <f t="shared" si="14"/>
        <v>0</v>
      </c>
      <c r="S44" s="24">
        <f t="shared" si="14"/>
        <v>4335.45</v>
      </c>
      <c r="T44" s="24">
        <f t="shared" si="14"/>
        <v>0</v>
      </c>
      <c r="U44" s="24">
        <f>U45+U49</f>
        <v>4335.45</v>
      </c>
      <c r="V44" s="24">
        <f aca="true" t="shared" si="15" ref="V44:AC44">V45+V49</f>
        <v>15100</v>
      </c>
      <c r="W44" s="24">
        <f t="shared" si="15"/>
        <v>0</v>
      </c>
      <c r="X44" s="24">
        <f t="shared" si="15"/>
        <v>0</v>
      </c>
      <c r="Y44" s="24">
        <f t="shared" si="15"/>
        <v>4335.45</v>
      </c>
      <c r="Z44" s="24">
        <f t="shared" si="15"/>
        <v>15100</v>
      </c>
      <c r="AA44" s="24">
        <f t="shared" si="15"/>
        <v>0</v>
      </c>
      <c r="AB44" s="24">
        <f t="shared" si="15"/>
        <v>15100</v>
      </c>
      <c r="AC44" s="25">
        <f t="shared" si="15"/>
        <v>8100</v>
      </c>
      <c r="AG44" s="15"/>
    </row>
    <row r="45" spans="1:31" ht="18.75">
      <c r="A45" s="13" t="s">
        <v>31</v>
      </c>
      <c r="B45" s="1" t="s">
        <v>8</v>
      </c>
      <c r="C45" s="8" t="s">
        <v>9</v>
      </c>
      <c r="D45" s="8" t="s">
        <v>10</v>
      </c>
      <c r="E45" s="22">
        <f>E48</f>
        <v>2600</v>
      </c>
      <c r="F45" s="22"/>
      <c r="G45" s="22">
        <f>+E45</f>
        <v>2600</v>
      </c>
      <c r="H45" s="22">
        <v>0</v>
      </c>
      <c r="I45" s="22">
        <f>+G45</f>
        <v>2600</v>
      </c>
      <c r="J45" s="22">
        <f>+H45</f>
        <v>0</v>
      </c>
      <c r="K45" s="22">
        <f>K48</f>
        <v>2600</v>
      </c>
      <c r="L45" s="22">
        <f>L48</f>
        <v>2600</v>
      </c>
      <c r="M45" s="51">
        <v>0</v>
      </c>
      <c r="N45" s="51">
        <v>0</v>
      </c>
      <c r="O45" s="51">
        <f>K45+N45</f>
        <v>2600</v>
      </c>
      <c r="P45" s="51">
        <f>L45+O45</f>
        <v>5200</v>
      </c>
      <c r="Q45" s="51">
        <f>M45+P45</f>
        <v>5200</v>
      </c>
      <c r="R45" s="51"/>
      <c r="S45" s="51">
        <f>S48</f>
        <v>2600</v>
      </c>
      <c r="T45" s="51">
        <f>T48</f>
        <v>0</v>
      </c>
      <c r="U45" s="51">
        <f>U48</f>
        <v>2600</v>
      </c>
      <c r="V45" s="51">
        <f aca="true" t="shared" si="16" ref="V45:AC45">V48</f>
        <v>2600</v>
      </c>
      <c r="W45" s="51">
        <f t="shared" si="16"/>
        <v>0</v>
      </c>
      <c r="X45" s="51">
        <f t="shared" si="16"/>
        <v>0</v>
      </c>
      <c r="Y45" s="51">
        <f t="shared" si="16"/>
        <v>2600</v>
      </c>
      <c r="Z45" s="51">
        <f t="shared" si="16"/>
        <v>2600</v>
      </c>
      <c r="AA45" s="51">
        <f t="shared" si="16"/>
        <v>0</v>
      </c>
      <c r="AB45" s="51">
        <f t="shared" si="16"/>
        <v>2600</v>
      </c>
      <c r="AC45" s="23">
        <f t="shared" si="16"/>
        <v>2600</v>
      </c>
      <c r="AE45" s="15"/>
    </row>
    <row r="46" spans="1:29" ht="18.75">
      <c r="A46" s="13"/>
      <c r="B46" s="1" t="s">
        <v>3</v>
      </c>
      <c r="C46" s="8"/>
      <c r="D46" s="8"/>
      <c r="E46" s="22"/>
      <c r="F46" s="22"/>
      <c r="G46" s="22"/>
      <c r="H46" s="22"/>
      <c r="I46" s="22"/>
      <c r="J46" s="22"/>
      <c r="K46" s="22"/>
      <c r="L46" s="2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23"/>
    </row>
    <row r="47" spans="1:29" ht="37.5" hidden="1">
      <c r="A47" s="13"/>
      <c r="B47" s="1" t="s">
        <v>24</v>
      </c>
      <c r="C47" s="8"/>
      <c r="D47" s="8"/>
      <c r="E47" s="22"/>
      <c r="F47" s="22"/>
      <c r="G47" s="22"/>
      <c r="H47" s="22"/>
      <c r="I47" s="22"/>
      <c r="J47" s="22"/>
      <c r="K47" s="22"/>
      <c r="L47" s="2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23"/>
    </row>
    <row r="48" spans="1:29" ht="60" customHeight="1">
      <c r="A48" s="13"/>
      <c r="B48" s="1" t="s">
        <v>17</v>
      </c>
      <c r="C48" s="8"/>
      <c r="D48" s="8"/>
      <c r="E48" s="26">
        <v>2600</v>
      </c>
      <c r="F48" s="26"/>
      <c r="G48" s="26">
        <f>+E48</f>
        <v>2600</v>
      </c>
      <c r="H48" s="26">
        <v>0</v>
      </c>
      <c r="I48" s="26">
        <f>+G48</f>
        <v>2600</v>
      </c>
      <c r="J48" s="26"/>
      <c r="K48" s="26">
        <f>I48+J48</f>
        <v>2600</v>
      </c>
      <c r="L48" s="26">
        <v>2600</v>
      </c>
      <c r="M48" s="52">
        <v>0</v>
      </c>
      <c r="N48" s="52">
        <v>0</v>
      </c>
      <c r="O48" s="52">
        <f>K48+N48</f>
        <v>2600</v>
      </c>
      <c r="P48" s="52">
        <f>+L48</f>
        <v>2600</v>
      </c>
      <c r="Q48" s="52"/>
      <c r="R48" s="52">
        <v>0</v>
      </c>
      <c r="S48" s="52">
        <f>O48+R48</f>
        <v>2600</v>
      </c>
      <c r="T48" s="52">
        <v>0</v>
      </c>
      <c r="U48" s="52">
        <f>+S48+T48</f>
        <v>2600</v>
      </c>
      <c r="V48" s="52">
        <f>P48+Q48</f>
        <v>2600</v>
      </c>
      <c r="W48" s="52">
        <v>0</v>
      </c>
      <c r="X48" s="52"/>
      <c r="Y48" s="52">
        <f>U48+X48</f>
        <v>2600</v>
      </c>
      <c r="Z48" s="52">
        <f>V48+W48</f>
        <v>2600</v>
      </c>
      <c r="AA48" s="52">
        <v>0</v>
      </c>
      <c r="AB48" s="52">
        <f>+Z48+AA48</f>
        <v>2600</v>
      </c>
      <c r="AC48" s="27">
        <v>2600</v>
      </c>
    </row>
    <row r="49" spans="1:29" ht="18.75">
      <c r="A49" s="13" t="s">
        <v>74</v>
      </c>
      <c r="B49" s="1" t="s">
        <v>11</v>
      </c>
      <c r="C49" s="8" t="s">
        <v>9</v>
      </c>
      <c r="D49" s="8" t="s">
        <v>12</v>
      </c>
      <c r="E49" s="22">
        <f>E51</f>
        <v>2200</v>
      </c>
      <c r="F49" s="22"/>
      <c r="G49" s="22">
        <f>+E49</f>
        <v>2200</v>
      </c>
      <c r="H49" s="22">
        <f>+F49</f>
        <v>0</v>
      </c>
      <c r="I49" s="22">
        <f>+G49</f>
        <v>2200</v>
      </c>
      <c r="J49" s="22">
        <f>+H49</f>
        <v>0</v>
      </c>
      <c r="K49" s="22">
        <f aca="true" t="shared" si="17" ref="K49:R49">K51</f>
        <v>2200</v>
      </c>
      <c r="L49" s="22">
        <f t="shared" si="17"/>
        <v>12500</v>
      </c>
      <c r="M49" s="22">
        <f t="shared" si="17"/>
        <v>0</v>
      </c>
      <c r="N49" s="22">
        <f t="shared" si="17"/>
        <v>-464.55</v>
      </c>
      <c r="O49" s="22">
        <f t="shared" si="17"/>
        <v>1735.45</v>
      </c>
      <c r="P49" s="22">
        <f t="shared" si="17"/>
        <v>12500</v>
      </c>
      <c r="Q49" s="22">
        <f t="shared" si="17"/>
        <v>0</v>
      </c>
      <c r="R49" s="22">
        <f t="shared" si="17"/>
        <v>0</v>
      </c>
      <c r="S49" s="51">
        <f>S51</f>
        <v>1735.45</v>
      </c>
      <c r="T49" s="51">
        <f>T51</f>
        <v>0</v>
      </c>
      <c r="U49" s="51">
        <f>U51</f>
        <v>1735.45</v>
      </c>
      <c r="V49" s="51">
        <f aca="true" t="shared" si="18" ref="V49:AC49">V51</f>
        <v>12500</v>
      </c>
      <c r="W49" s="51">
        <f t="shared" si="18"/>
        <v>0</v>
      </c>
      <c r="X49" s="51">
        <f t="shared" si="18"/>
        <v>0</v>
      </c>
      <c r="Y49" s="51">
        <f t="shared" si="18"/>
        <v>1735.45</v>
      </c>
      <c r="Z49" s="51">
        <f t="shared" si="18"/>
        <v>12500</v>
      </c>
      <c r="AA49" s="51">
        <f t="shared" si="18"/>
        <v>0</v>
      </c>
      <c r="AB49" s="51">
        <f t="shared" si="18"/>
        <v>12500</v>
      </c>
      <c r="AC49" s="23">
        <f t="shared" si="18"/>
        <v>5500</v>
      </c>
    </row>
    <row r="50" spans="1:29" ht="18.75">
      <c r="A50" s="13"/>
      <c r="B50" s="1" t="s">
        <v>3</v>
      </c>
      <c r="C50" s="8"/>
      <c r="D50" s="8"/>
      <c r="E50" s="22"/>
      <c r="F50" s="22"/>
      <c r="G50" s="22"/>
      <c r="H50" s="22"/>
      <c r="I50" s="22"/>
      <c r="J50" s="22"/>
      <c r="K50" s="22"/>
      <c r="L50" s="22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23"/>
    </row>
    <row r="51" spans="1:32" ht="38.25" customHeight="1">
      <c r="A51" s="13"/>
      <c r="B51" s="1" t="s">
        <v>44</v>
      </c>
      <c r="C51" s="8"/>
      <c r="D51" s="8"/>
      <c r="E51" s="26">
        <v>2200</v>
      </c>
      <c r="F51" s="26"/>
      <c r="G51" s="26">
        <f>+E51</f>
        <v>2200</v>
      </c>
      <c r="H51" s="26">
        <v>0</v>
      </c>
      <c r="I51" s="26">
        <f>+G51</f>
        <v>2200</v>
      </c>
      <c r="J51" s="26"/>
      <c r="K51" s="26">
        <f>I51</f>
        <v>2200</v>
      </c>
      <c r="L51" s="26">
        <v>12500</v>
      </c>
      <c r="M51" s="52">
        <v>0</v>
      </c>
      <c r="N51" s="52">
        <v>-464.55</v>
      </c>
      <c r="O51" s="52">
        <f>K51+N51</f>
        <v>1735.45</v>
      </c>
      <c r="P51" s="52">
        <f>+L51</f>
        <v>12500</v>
      </c>
      <c r="Q51" s="52"/>
      <c r="R51" s="52">
        <v>0</v>
      </c>
      <c r="S51" s="52">
        <f>O51+R51</f>
        <v>1735.45</v>
      </c>
      <c r="T51" s="52">
        <v>0</v>
      </c>
      <c r="U51" s="52">
        <f>+S51+T51</f>
        <v>1735.45</v>
      </c>
      <c r="V51" s="52">
        <f>P51+Q51</f>
        <v>12500</v>
      </c>
      <c r="W51" s="52">
        <v>0</v>
      </c>
      <c r="X51" s="52"/>
      <c r="Y51" s="52">
        <f>U51+X51</f>
        <v>1735.45</v>
      </c>
      <c r="Z51" s="52">
        <f>V51+W51</f>
        <v>12500</v>
      </c>
      <c r="AA51" s="52">
        <v>0</v>
      </c>
      <c r="AB51" s="52">
        <f>+Z51+AA51</f>
        <v>12500</v>
      </c>
      <c r="AC51" s="27">
        <v>5500</v>
      </c>
      <c r="AF51" s="6"/>
    </row>
    <row r="52" spans="1:32" ht="18.75" hidden="1">
      <c r="A52" s="13" t="s">
        <v>41</v>
      </c>
      <c r="B52" s="1" t="s">
        <v>22</v>
      </c>
      <c r="C52" s="8" t="s">
        <v>9</v>
      </c>
      <c r="D52" s="8" t="s">
        <v>23</v>
      </c>
      <c r="E52" s="26">
        <f>E54</f>
        <v>0</v>
      </c>
      <c r="F52" s="26"/>
      <c r="G52" s="26"/>
      <c r="H52" s="26"/>
      <c r="I52" s="26"/>
      <c r="J52" s="26"/>
      <c r="K52" s="26"/>
      <c r="L52" s="26">
        <f>L54</f>
        <v>0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27">
        <f>AC54</f>
        <v>0</v>
      </c>
      <c r="AF52" s="6"/>
    </row>
    <row r="53" spans="1:32" ht="18.75" hidden="1">
      <c r="A53" s="13"/>
      <c r="B53" s="1" t="s">
        <v>3</v>
      </c>
      <c r="C53" s="8"/>
      <c r="D53" s="8"/>
      <c r="E53" s="26"/>
      <c r="F53" s="26"/>
      <c r="G53" s="26"/>
      <c r="H53" s="26"/>
      <c r="I53" s="26"/>
      <c r="J53" s="26"/>
      <c r="K53" s="26"/>
      <c r="L53" s="26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27"/>
      <c r="AF53" s="6"/>
    </row>
    <row r="54" spans="1:32" ht="38.25" customHeight="1" hidden="1">
      <c r="A54" s="13"/>
      <c r="B54" s="1" t="s">
        <v>28</v>
      </c>
      <c r="C54" s="8"/>
      <c r="D54" s="8"/>
      <c r="E54" s="26">
        <v>0</v>
      </c>
      <c r="F54" s="26"/>
      <c r="G54" s="26"/>
      <c r="H54" s="26"/>
      <c r="I54" s="26"/>
      <c r="J54" s="26"/>
      <c r="K54" s="26"/>
      <c r="L54" s="26">
        <v>0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27">
        <v>0</v>
      </c>
      <c r="AF54" s="6"/>
    </row>
    <row r="55" spans="1:32" s="5" customFormat="1" ht="18.75">
      <c r="A55" s="14" t="s">
        <v>13</v>
      </c>
      <c r="B55" s="9" t="s">
        <v>65</v>
      </c>
      <c r="C55" s="18" t="s">
        <v>68</v>
      </c>
      <c r="D55" s="18"/>
      <c r="E55" s="28"/>
      <c r="F55" s="28"/>
      <c r="G55" s="28"/>
      <c r="H55" s="28"/>
      <c r="I55" s="28"/>
      <c r="J55" s="28"/>
      <c r="K55" s="28">
        <f>+K56</f>
        <v>0</v>
      </c>
      <c r="L55" s="28">
        <f aca="true" t="shared" si="19" ref="L55:Q55">+L56</f>
        <v>0</v>
      </c>
      <c r="M55" s="28">
        <f t="shared" si="19"/>
        <v>0</v>
      </c>
      <c r="N55" s="28">
        <f t="shared" si="19"/>
        <v>1500</v>
      </c>
      <c r="O55" s="28">
        <f>+O56+O66</f>
        <v>1500</v>
      </c>
      <c r="P55" s="28">
        <f t="shared" si="19"/>
        <v>0</v>
      </c>
      <c r="Q55" s="28">
        <f t="shared" si="19"/>
        <v>0</v>
      </c>
      <c r="R55" s="28">
        <f>R56</f>
        <v>7400</v>
      </c>
      <c r="S55" s="28">
        <f>S56+S66</f>
        <v>8900</v>
      </c>
      <c r="T55" s="28">
        <f>T56+T66</f>
        <v>-7400</v>
      </c>
      <c r="U55" s="28">
        <f>U56+U66</f>
        <v>0</v>
      </c>
      <c r="V55" s="28">
        <f aca="true" t="shared" si="20" ref="V55:AC55">V56+V66</f>
        <v>0</v>
      </c>
      <c r="W55" s="28">
        <f t="shared" si="20"/>
        <v>0</v>
      </c>
      <c r="X55" s="28">
        <f t="shared" si="20"/>
        <v>158592.3</v>
      </c>
      <c r="Y55" s="28">
        <f t="shared" si="20"/>
        <v>158592.3</v>
      </c>
      <c r="Z55" s="28">
        <f t="shared" si="20"/>
        <v>11900</v>
      </c>
      <c r="AA55" s="28">
        <f t="shared" si="20"/>
        <v>293688.94</v>
      </c>
      <c r="AB55" s="28">
        <f t="shared" si="20"/>
        <v>305588.94</v>
      </c>
      <c r="AC55" s="29">
        <f t="shared" si="20"/>
        <v>0</v>
      </c>
      <c r="AF55" s="55"/>
    </row>
    <row r="56" spans="1:32" ht="18.75">
      <c r="A56" s="13" t="s">
        <v>27</v>
      </c>
      <c r="B56" s="1" t="s">
        <v>73</v>
      </c>
      <c r="C56" s="8" t="s">
        <v>68</v>
      </c>
      <c r="D56" s="8" t="s">
        <v>10</v>
      </c>
      <c r="E56" s="26"/>
      <c r="F56" s="26"/>
      <c r="G56" s="26"/>
      <c r="H56" s="26"/>
      <c r="I56" s="26"/>
      <c r="J56" s="26"/>
      <c r="K56" s="26">
        <f>K58</f>
        <v>0</v>
      </c>
      <c r="L56" s="26">
        <f aca="true" t="shared" si="21" ref="L56:Q56">L58</f>
        <v>0</v>
      </c>
      <c r="M56" s="26">
        <f t="shared" si="21"/>
        <v>0</v>
      </c>
      <c r="N56" s="26">
        <f t="shared" si="21"/>
        <v>1500</v>
      </c>
      <c r="O56" s="26">
        <f t="shared" si="21"/>
        <v>0</v>
      </c>
      <c r="P56" s="26">
        <f t="shared" si="21"/>
        <v>0</v>
      </c>
      <c r="Q56" s="26">
        <f t="shared" si="21"/>
        <v>0</v>
      </c>
      <c r="R56" s="26">
        <f>R59+R60</f>
        <v>7400</v>
      </c>
      <c r="S56" s="26">
        <f>S59+S60+S61+S62</f>
        <v>7400</v>
      </c>
      <c r="T56" s="26">
        <f>T59+T60+T61+T62</f>
        <v>-7400</v>
      </c>
      <c r="U56" s="26">
        <f>U59+U60+U61+U62+U63+U64+U65</f>
        <v>0</v>
      </c>
      <c r="V56" s="26">
        <f aca="true" t="shared" si="22" ref="V56:AC56">V59+V60+V61+V62+V63+V64+V65</f>
        <v>0</v>
      </c>
      <c r="W56" s="26">
        <f t="shared" si="22"/>
        <v>0</v>
      </c>
      <c r="X56" s="26">
        <f t="shared" si="22"/>
        <v>158592.3</v>
      </c>
      <c r="Y56" s="26">
        <f t="shared" si="22"/>
        <v>158592.3</v>
      </c>
      <c r="Z56" s="26">
        <f t="shared" si="22"/>
        <v>7400</v>
      </c>
      <c r="AA56" s="26">
        <f t="shared" si="22"/>
        <v>284802.57</v>
      </c>
      <c r="AB56" s="26">
        <f>AB59+AB60+AB61+AB62+AB63+AB64+AB65</f>
        <v>292202.57</v>
      </c>
      <c r="AC56" s="27">
        <f t="shared" si="22"/>
        <v>0</v>
      </c>
      <c r="AF56" s="6"/>
    </row>
    <row r="57" spans="1:32" ht="18.75">
      <c r="A57" s="13"/>
      <c r="B57" s="1" t="s">
        <v>3</v>
      </c>
      <c r="C57" s="8"/>
      <c r="D57" s="8"/>
      <c r="E57" s="26"/>
      <c r="F57" s="26"/>
      <c r="G57" s="26"/>
      <c r="H57" s="26"/>
      <c r="I57" s="26"/>
      <c r="J57" s="26"/>
      <c r="K57" s="26"/>
      <c r="L57" s="26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27"/>
      <c r="AF57" s="6"/>
    </row>
    <row r="58" spans="1:32" ht="43.5" customHeight="1" hidden="1">
      <c r="A58" s="13"/>
      <c r="B58" s="1"/>
      <c r="C58" s="8"/>
      <c r="D58" s="8"/>
      <c r="E58" s="26"/>
      <c r="F58" s="26"/>
      <c r="G58" s="26"/>
      <c r="H58" s="26"/>
      <c r="I58" s="26"/>
      <c r="J58" s="26"/>
      <c r="K58" s="26">
        <v>0</v>
      </c>
      <c r="L58" s="26"/>
      <c r="M58" s="52"/>
      <c r="N58" s="52">
        <v>1500</v>
      </c>
      <c r="O58" s="52"/>
      <c r="P58" s="52"/>
      <c r="Q58" s="52"/>
      <c r="R58" s="52"/>
      <c r="S58" s="52">
        <f>O58+R58</f>
        <v>0</v>
      </c>
      <c r="T58" s="52"/>
      <c r="U58" s="52"/>
      <c r="V58" s="52">
        <v>0</v>
      </c>
      <c r="W58" s="52">
        <v>3000</v>
      </c>
      <c r="X58" s="52"/>
      <c r="Y58" s="52"/>
      <c r="Z58" s="52"/>
      <c r="AA58" s="52"/>
      <c r="AB58" s="52"/>
      <c r="AC58" s="27">
        <v>0</v>
      </c>
      <c r="AF58" s="6"/>
    </row>
    <row r="59" spans="1:32" ht="37.5">
      <c r="A59" s="13"/>
      <c r="B59" s="1" t="s">
        <v>98</v>
      </c>
      <c r="C59" s="8"/>
      <c r="D59" s="8"/>
      <c r="E59" s="26"/>
      <c r="F59" s="26"/>
      <c r="G59" s="26"/>
      <c r="H59" s="26"/>
      <c r="I59" s="26"/>
      <c r="J59" s="26"/>
      <c r="K59" s="26"/>
      <c r="L59" s="26"/>
      <c r="M59" s="52"/>
      <c r="N59" s="52"/>
      <c r="O59" s="52"/>
      <c r="P59" s="52"/>
      <c r="Q59" s="52"/>
      <c r="R59" s="52">
        <v>3700</v>
      </c>
      <c r="S59" s="52">
        <f>O59+R59</f>
        <v>3700</v>
      </c>
      <c r="T59" s="52">
        <v>-3700</v>
      </c>
      <c r="U59" s="52">
        <f>+S59+T59</f>
        <v>0</v>
      </c>
      <c r="V59" s="52"/>
      <c r="W59" s="52"/>
      <c r="X59" s="52"/>
      <c r="Y59" s="52">
        <f>U59+X59</f>
        <v>0</v>
      </c>
      <c r="Z59" s="52">
        <v>3700</v>
      </c>
      <c r="AA59" s="52">
        <v>0</v>
      </c>
      <c r="AB59" s="52">
        <f>+Z59+AA59</f>
        <v>3700</v>
      </c>
      <c r="AC59" s="27">
        <v>0</v>
      </c>
      <c r="AF59" s="6"/>
    </row>
    <row r="60" spans="1:32" ht="28.5" customHeight="1">
      <c r="A60" s="13"/>
      <c r="B60" s="1" t="s">
        <v>83</v>
      </c>
      <c r="C60" s="8"/>
      <c r="D60" s="8"/>
      <c r="E60" s="26"/>
      <c r="F60" s="26"/>
      <c r="G60" s="26"/>
      <c r="H60" s="26"/>
      <c r="I60" s="26"/>
      <c r="J60" s="26"/>
      <c r="K60" s="26"/>
      <c r="L60" s="26"/>
      <c r="M60" s="52"/>
      <c r="N60" s="52"/>
      <c r="O60" s="52"/>
      <c r="P60" s="52"/>
      <c r="Q60" s="52"/>
      <c r="R60" s="52">
        <v>3700</v>
      </c>
      <c r="S60" s="52">
        <f>O60+R60</f>
        <v>3700</v>
      </c>
      <c r="T60" s="52">
        <v>-3700</v>
      </c>
      <c r="U60" s="52">
        <f>+S60+T60</f>
        <v>0</v>
      </c>
      <c r="V60" s="52"/>
      <c r="W60" s="52"/>
      <c r="X60" s="52"/>
      <c r="Y60" s="52">
        <f>U60+X60</f>
        <v>0</v>
      </c>
      <c r="Z60" s="52">
        <v>3700</v>
      </c>
      <c r="AA60" s="52">
        <v>0</v>
      </c>
      <c r="AB60" s="52">
        <f>+Z60+AA60</f>
        <v>3700</v>
      </c>
      <c r="AC60" s="27">
        <v>0</v>
      </c>
      <c r="AF60" s="6"/>
    </row>
    <row r="61" spans="1:32" ht="30" customHeight="1" hidden="1">
      <c r="A61" s="13"/>
      <c r="B61" s="59"/>
      <c r="C61" s="8"/>
      <c r="D61" s="8"/>
      <c r="E61" s="26"/>
      <c r="F61" s="26"/>
      <c r="G61" s="26"/>
      <c r="H61" s="26"/>
      <c r="I61" s="26"/>
      <c r="J61" s="26"/>
      <c r="K61" s="26"/>
      <c r="L61" s="26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27"/>
      <c r="AF61" s="6"/>
    </row>
    <row r="62" spans="1:32" ht="48.75" customHeight="1" hidden="1">
      <c r="A62" s="13"/>
      <c r="B62" s="59"/>
      <c r="C62" s="8"/>
      <c r="D62" s="8"/>
      <c r="E62" s="26"/>
      <c r="F62" s="26"/>
      <c r="G62" s="26"/>
      <c r="H62" s="26"/>
      <c r="I62" s="26"/>
      <c r="J62" s="26"/>
      <c r="K62" s="26"/>
      <c r="L62" s="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60"/>
      <c r="AB62" s="60"/>
      <c r="AC62" s="27"/>
      <c r="AF62" s="6"/>
    </row>
    <row r="63" spans="1:32" ht="71.25" customHeight="1">
      <c r="A63" s="13"/>
      <c r="B63" s="65" t="s">
        <v>100</v>
      </c>
      <c r="C63" s="8"/>
      <c r="D63" s="8"/>
      <c r="E63" s="26"/>
      <c r="F63" s="26"/>
      <c r="G63" s="26"/>
      <c r="H63" s="26"/>
      <c r="I63" s="26"/>
      <c r="J63" s="26"/>
      <c r="K63" s="26"/>
      <c r="L63" s="26"/>
      <c r="M63" s="52"/>
      <c r="N63" s="52"/>
      <c r="O63" s="52"/>
      <c r="P63" s="52"/>
      <c r="Q63" s="52"/>
      <c r="R63" s="52"/>
      <c r="S63" s="52"/>
      <c r="T63" s="52"/>
      <c r="U63" s="52">
        <v>0</v>
      </c>
      <c r="V63" s="52"/>
      <c r="W63" s="52"/>
      <c r="X63" s="52">
        <v>122038</v>
      </c>
      <c r="Y63" s="52">
        <f>U63+X63</f>
        <v>122038</v>
      </c>
      <c r="Z63" s="52">
        <v>0</v>
      </c>
      <c r="AA63" s="52"/>
      <c r="AB63" s="52">
        <f>Z63+AA63</f>
        <v>0</v>
      </c>
      <c r="AC63" s="27">
        <v>0</v>
      </c>
      <c r="AF63" s="6"/>
    </row>
    <row r="64" spans="1:32" ht="72" customHeight="1">
      <c r="A64" s="13"/>
      <c r="B64" s="65" t="s">
        <v>101</v>
      </c>
      <c r="C64" s="8"/>
      <c r="D64" s="8"/>
      <c r="E64" s="26"/>
      <c r="F64" s="26"/>
      <c r="G64" s="26"/>
      <c r="H64" s="26"/>
      <c r="I64" s="26"/>
      <c r="J64" s="26"/>
      <c r="K64" s="26"/>
      <c r="L64" s="26"/>
      <c r="M64" s="52"/>
      <c r="N64" s="52"/>
      <c r="O64" s="52"/>
      <c r="P64" s="52"/>
      <c r="Q64" s="52"/>
      <c r="R64" s="52"/>
      <c r="S64" s="52"/>
      <c r="T64" s="52"/>
      <c r="U64" s="52">
        <v>0</v>
      </c>
      <c r="V64" s="52"/>
      <c r="W64" s="52"/>
      <c r="X64" s="52">
        <v>36554.3</v>
      </c>
      <c r="Y64" s="52">
        <f>U64+X64</f>
        <v>36554.3</v>
      </c>
      <c r="Z64" s="52">
        <v>0</v>
      </c>
      <c r="AA64" s="52">
        <f>222967.573-12336.1</f>
        <v>210631.473</v>
      </c>
      <c r="AB64" s="52">
        <f>Z64+AA64</f>
        <v>210631.473</v>
      </c>
      <c r="AC64" s="27">
        <v>0</v>
      </c>
      <c r="AF64" s="6"/>
    </row>
    <row r="65" spans="1:32" ht="37.5">
      <c r="A65" s="13"/>
      <c r="B65" s="65" t="s">
        <v>84</v>
      </c>
      <c r="C65" s="8"/>
      <c r="D65" s="8"/>
      <c r="E65" s="26"/>
      <c r="F65" s="26"/>
      <c r="G65" s="26"/>
      <c r="H65" s="26"/>
      <c r="I65" s="26"/>
      <c r="J65" s="26"/>
      <c r="K65" s="26"/>
      <c r="L65" s="26"/>
      <c r="M65" s="52"/>
      <c r="N65" s="52"/>
      <c r="O65" s="52"/>
      <c r="P65" s="52"/>
      <c r="Q65" s="52"/>
      <c r="R65" s="52"/>
      <c r="S65" s="52"/>
      <c r="T65" s="52"/>
      <c r="U65" s="52">
        <v>0</v>
      </c>
      <c r="V65" s="52"/>
      <c r="W65" s="52"/>
      <c r="X65" s="52">
        <v>0</v>
      </c>
      <c r="Y65" s="52">
        <f>U65+X65</f>
        <v>0</v>
      </c>
      <c r="Z65" s="52">
        <v>0</v>
      </c>
      <c r="AA65" s="52">
        <v>74171.097</v>
      </c>
      <c r="AB65" s="64">
        <f>Z65+AA65</f>
        <v>74171.097</v>
      </c>
      <c r="AC65" s="27">
        <v>0</v>
      </c>
      <c r="AF65" s="6"/>
    </row>
    <row r="66" spans="1:32" ht="18.75">
      <c r="A66" s="13" t="s">
        <v>75</v>
      </c>
      <c r="B66" s="1" t="s">
        <v>69</v>
      </c>
      <c r="C66" s="8" t="s">
        <v>68</v>
      </c>
      <c r="D66" s="8" t="s">
        <v>12</v>
      </c>
      <c r="E66" s="26"/>
      <c r="F66" s="26"/>
      <c r="G66" s="26"/>
      <c r="H66" s="26"/>
      <c r="I66" s="26"/>
      <c r="J66" s="26"/>
      <c r="K66" s="26"/>
      <c r="L66" s="26"/>
      <c r="M66" s="52"/>
      <c r="N66" s="52"/>
      <c r="O66" s="52">
        <f aca="true" t="shared" si="23" ref="O66:T66">O68</f>
        <v>1500</v>
      </c>
      <c r="P66" s="52">
        <f t="shared" si="23"/>
        <v>0</v>
      </c>
      <c r="Q66" s="52">
        <f t="shared" si="23"/>
        <v>0</v>
      </c>
      <c r="R66" s="52">
        <f t="shared" si="23"/>
        <v>0</v>
      </c>
      <c r="S66" s="52">
        <f t="shared" si="23"/>
        <v>1500</v>
      </c>
      <c r="T66" s="52">
        <f t="shared" si="23"/>
        <v>0</v>
      </c>
      <c r="U66" s="52">
        <f>U68</f>
        <v>0</v>
      </c>
      <c r="V66" s="52">
        <f aca="true" t="shared" si="24" ref="V66:AC66">V68</f>
        <v>0</v>
      </c>
      <c r="W66" s="52">
        <f t="shared" si="24"/>
        <v>0</v>
      </c>
      <c r="X66" s="52">
        <f t="shared" si="24"/>
        <v>0</v>
      </c>
      <c r="Y66" s="52">
        <f t="shared" si="24"/>
        <v>0</v>
      </c>
      <c r="Z66" s="52">
        <f t="shared" si="24"/>
        <v>4500</v>
      </c>
      <c r="AA66" s="52">
        <f t="shared" si="24"/>
        <v>8886.37</v>
      </c>
      <c r="AB66" s="52">
        <f t="shared" si="24"/>
        <v>13386.37</v>
      </c>
      <c r="AC66" s="27">
        <f t="shared" si="24"/>
        <v>0</v>
      </c>
      <c r="AF66" s="6"/>
    </row>
    <row r="67" spans="1:32" ht="18.75">
      <c r="A67" s="13"/>
      <c r="B67" s="1" t="s">
        <v>3</v>
      </c>
      <c r="C67" s="8"/>
      <c r="D67" s="8"/>
      <c r="E67" s="26"/>
      <c r="F67" s="26"/>
      <c r="G67" s="26"/>
      <c r="H67" s="26"/>
      <c r="I67" s="26"/>
      <c r="J67" s="26"/>
      <c r="K67" s="26"/>
      <c r="L67" s="26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27"/>
      <c r="AF67" s="6"/>
    </row>
    <row r="68" spans="1:32" ht="45" customHeight="1">
      <c r="A68" s="13"/>
      <c r="B68" s="1" t="s">
        <v>80</v>
      </c>
      <c r="C68" s="8"/>
      <c r="D68" s="8"/>
      <c r="E68" s="26"/>
      <c r="F68" s="26"/>
      <c r="G68" s="26"/>
      <c r="H68" s="26"/>
      <c r="I68" s="26"/>
      <c r="J68" s="26"/>
      <c r="K68" s="26"/>
      <c r="L68" s="26"/>
      <c r="M68" s="52"/>
      <c r="N68" s="52"/>
      <c r="O68" s="52">
        <v>1500</v>
      </c>
      <c r="P68" s="52"/>
      <c r="Q68" s="52"/>
      <c r="R68" s="52">
        <v>0</v>
      </c>
      <c r="S68" s="52">
        <f>O68+R68</f>
        <v>1500</v>
      </c>
      <c r="T68" s="52"/>
      <c r="U68" s="52">
        <v>0</v>
      </c>
      <c r="V68" s="52"/>
      <c r="W68" s="52"/>
      <c r="X68" s="52"/>
      <c r="Y68" s="52">
        <f>U68+X68</f>
        <v>0</v>
      </c>
      <c r="Z68" s="52">
        <f>3000+1500</f>
        <v>4500</v>
      </c>
      <c r="AA68" s="52">
        <v>8886.37</v>
      </c>
      <c r="AB68" s="52">
        <f>+Z68+AA68</f>
        <v>13386.37</v>
      </c>
      <c r="AC68" s="27">
        <v>0</v>
      </c>
      <c r="AF68" s="6"/>
    </row>
    <row r="69" spans="1:32" ht="18.75">
      <c r="A69" s="14" t="s">
        <v>66</v>
      </c>
      <c r="B69" s="9" t="s">
        <v>14</v>
      </c>
      <c r="C69" s="18" t="s">
        <v>16</v>
      </c>
      <c r="D69" s="18"/>
      <c r="E69" s="28">
        <f aca="true" t="shared" si="25" ref="E69:Q69">E70</f>
        <v>33497</v>
      </c>
      <c r="F69" s="28">
        <f t="shared" si="25"/>
        <v>13908</v>
      </c>
      <c r="G69" s="28">
        <f t="shared" si="25"/>
        <v>47405</v>
      </c>
      <c r="H69" s="28">
        <f t="shared" si="25"/>
        <v>0</v>
      </c>
      <c r="I69" s="28">
        <f t="shared" si="25"/>
        <v>47405</v>
      </c>
      <c r="J69" s="28">
        <f t="shared" si="25"/>
        <v>0</v>
      </c>
      <c r="K69" s="28">
        <f t="shared" si="25"/>
        <v>47405</v>
      </c>
      <c r="L69" s="28">
        <f t="shared" si="25"/>
        <v>32093</v>
      </c>
      <c r="M69" s="28">
        <f t="shared" si="25"/>
        <v>0</v>
      </c>
      <c r="N69" s="28">
        <f t="shared" si="25"/>
        <v>0</v>
      </c>
      <c r="O69" s="28">
        <f t="shared" si="25"/>
        <v>47405</v>
      </c>
      <c r="P69" s="28">
        <f t="shared" si="25"/>
        <v>32093</v>
      </c>
      <c r="Q69" s="28">
        <f t="shared" si="25"/>
        <v>0</v>
      </c>
      <c r="R69" s="28">
        <f>R70</f>
        <v>0</v>
      </c>
      <c r="S69" s="28">
        <f>+S70</f>
        <v>47405</v>
      </c>
      <c r="T69" s="28">
        <f>+T70</f>
        <v>3145</v>
      </c>
      <c r="U69" s="28">
        <f>+U70</f>
        <v>50550</v>
      </c>
      <c r="V69" s="28">
        <f aca="true" t="shared" si="26" ref="V69:AC69">+V70</f>
        <v>32093</v>
      </c>
      <c r="W69" s="28">
        <f t="shared" si="26"/>
        <v>0</v>
      </c>
      <c r="X69" s="28">
        <f t="shared" si="26"/>
        <v>0</v>
      </c>
      <c r="Y69" s="28">
        <f t="shared" si="26"/>
        <v>50550</v>
      </c>
      <c r="Z69" s="28">
        <f t="shared" si="26"/>
        <v>32093</v>
      </c>
      <c r="AA69" s="28">
        <f t="shared" si="26"/>
        <v>0</v>
      </c>
      <c r="AB69" s="28">
        <f t="shared" si="26"/>
        <v>32093</v>
      </c>
      <c r="AC69" s="29">
        <f t="shared" si="26"/>
        <v>31670</v>
      </c>
      <c r="AF69" s="6"/>
    </row>
    <row r="70" spans="1:32" ht="18.75">
      <c r="A70" s="13" t="s">
        <v>67</v>
      </c>
      <c r="B70" s="1" t="s">
        <v>15</v>
      </c>
      <c r="C70" s="8" t="s">
        <v>16</v>
      </c>
      <c r="D70" s="8" t="s">
        <v>4</v>
      </c>
      <c r="E70" s="26">
        <f>+E72</f>
        <v>33497</v>
      </c>
      <c r="F70" s="26">
        <f>+F72</f>
        <v>13908</v>
      </c>
      <c r="G70" s="26">
        <f>+E70+F70</f>
        <v>47405</v>
      </c>
      <c r="H70" s="26">
        <v>0</v>
      </c>
      <c r="I70" s="26">
        <f>+G70</f>
        <v>47405</v>
      </c>
      <c r="J70" s="26"/>
      <c r="K70" s="26">
        <f>K72</f>
        <v>47405</v>
      </c>
      <c r="L70" s="26">
        <f>L72</f>
        <v>32093</v>
      </c>
      <c r="M70" s="26">
        <f>M72</f>
        <v>0</v>
      </c>
      <c r="N70" s="26">
        <f>N72</f>
        <v>0</v>
      </c>
      <c r="O70" s="26">
        <f>O72</f>
        <v>47405</v>
      </c>
      <c r="P70" s="52">
        <f>+L70</f>
        <v>32093</v>
      </c>
      <c r="Q70" s="52"/>
      <c r="R70" s="52">
        <f>R72</f>
        <v>0</v>
      </c>
      <c r="S70" s="52">
        <f>+S72</f>
        <v>47405</v>
      </c>
      <c r="T70" s="52">
        <f>+T72</f>
        <v>3145</v>
      </c>
      <c r="U70" s="52">
        <f>+U72</f>
        <v>50550</v>
      </c>
      <c r="V70" s="52">
        <f aca="true" t="shared" si="27" ref="V70:AC70">+V72</f>
        <v>32093</v>
      </c>
      <c r="W70" s="52">
        <f t="shared" si="27"/>
        <v>0</v>
      </c>
      <c r="X70" s="52">
        <f t="shared" si="27"/>
        <v>0</v>
      </c>
      <c r="Y70" s="52">
        <f t="shared" si="27"/>
        <v>50550</v>
      </c>
      <c r="Z70" s="52">
        <f t="shared" si="27"/>
        <v>32093</v>
      </c>
      <c r="AA70" s="52">
        <f t="shared" si="27"/>
        <v>0</v>
      </c>
      <c r="AB70" s="52">
        <f t="shared" si="27"/>
        <v>32093</v>
      </c>
      <c r="AC70" s="27">
        <f t="shared" si="27"/>
        <v>31670</v>
      </c>
      <c r="AF70" s="6"/>
    </row>
    <row r="71" spans="1:32" ht="18.75">
      <c r="A71" s="13"/>
      <c r="B71" s="1" t="s">
        <v>3</v>
      </c>
      <c r="C71" s="8"/>
      <c r="D71" s="8"/>
      <c r="E71" s="26"/>
      <c r="F71" s="26"/>
      <c r="G71" s="26"/>
      <c r="H71" s="26"/>
      <c r="I71" s="26"/>
      <c r="J71" s="26"/>
      <c r="K71" s="26"/>
      <c r="L71" s="26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27"/>
      <c r="AF71" s="6"/>
    </row>
    <row r="72" spans="1:32" ht="75.75" thickBot="1">
      <c r="A72" s="33"/>
      <c r="B72" s="34" t="s">
        <v>26</v>
      </c>
      <c r="C72" s="35"/>
      <c r="D72" s="35"/>
      <c r="E72" s="36">
        <v>33497</v>
      </c>
      <c r="F72" s="36">
        <v>13908</v>
      </c>
      <c r="G72" s="36">
        <f>+E72+F72</f>
        <v>47405</v>
      </c>
      <c r="H72" s="36">
        <v>0</v>
      </c>
      <c r="I72" s="36">
        <f>+G72</f>
        <v>47405</v>
      </c>
      <c r="J72" s="36"/>
      <c r="K72" s="36">
        <f>I72+J72</f>
        <v>47405</v>
      </c>
      <c r="L72" s="36">
        <v>32093</v>
      </c>
      <c r="M72" s="53">
        <v>0</v>
      </c>
      <c r="N72" s="53">
        <v>0</v>
      </c>
      <c r="O72" s="53">
        <f>K72+N72</f>
        <v>47405</v>
      </c>
      <c r="P72" s="53">
        <f>+L72</f>
        <v>32093</v>
      </c>
      <c r="Q72" s="53"/>
      <c r="R72" s="53">
        <v>0</v>
      </c>
      <c r="S72" s="53">
        <f>O72+R72</f>
        <v>47405</v>
      </c>
      <c r="T72" s="53">
        <f>3195-50</f>
        <v>3145</v>
      </c>
      <c r="U72" s="53">
        <f>+S72+T72</f>
        <v>50550</v>
      </c>
      <c r="V72" s="53">
        <f>P72+Q72</f>
        <v>32093</v>
      </c>
      <c r="W72" s="53">
        <v>0</v>
      </c>
      <c r="X72" s="53"/>
      <c r="Y72" s="53">
        <f>U72+X72</f>
        <v>50550</v>
      </c>
      <c r="Z72" s="53">
        <f>V72+W72</f>
        <v>32093</v>
      </c>
      <c r="AA72" s="53"/>
      <c r="AB72" s="53">
        <f>+Z72+AA72</f>
        <v>32093</v>
      </c>
      <c r="AC72" s="37">
        <v>31670</v>
      </c>
      <c r="AF72" s="6"/>
    </row>
    <row r="73" spans="1:29" s="5" customFormat="1" ht="24.75" customHeight="1" thickBot="1">
      <c r="A73" s="94" t="s">
        <v>18</v>
      </c>
      <c r="B73" s="95"/>
      <c r="C73" s="67"/>
      <c r="D73" s="67"/>
      <c r="E73" s="68">
        <f aca="true" t="shared" si="28" ref="E73:J73">E44+E30+E69</f>
        <v>91409.6</v>
      </c>
      <c r="F73" s="68">
        <f t="shared" si="28"/>
        <v>13908</v>
      </c>
      <c r="G73" s="68">
        <f t="shared" si="28"/>
        <v>105317.6</v>
      </c>
      <c r="H73" s="68">
        <f t="shared" si="28"/>
        <v>2314</v>
      </c>
      <c r="I73" s="68">
        <f t="shared" si="28"/>
        <v>107631.6</v>
      </c>
      <c r="J73" s="68">
        <f t="shared" si="28"/>
        <v>26285.8</v>
      </c>
      <c r="K73" s="68">
        <f aca="true" t="shared" si="29" ref="K73:T73">K44+K30+K69+K55</f>
        <v>133917.40000000002</v>
      </c>
      <c r="L73" s="68">
        <f t="shared" si="29"/>
        <v>47193</v>
      </c>
      <c r="M73" s="68">
        <f t="shared" si="29"/>
        <v>39000</v>
      </c>
      <c r="N73" s="68">
        <f t="shared" si="29"/>
        <v>4368.849999999999</v>
      </c>
      <c r="O73" s="68">
        <f t="shared" si="29"/>
        <v>138286.25</v>
      </c>
      <c r="P73" s="68">
        <f t="shared" si="29"/>
        <v>134838.8</v>
      </c>
      <c r="Q73" s="68">
        <f t="shared" si="29"/>
        <v>129245.8</v>
      </c>
      <c r="R73" s="68">
        <f t="shared" si="29"/>
        <v>7400</v>
      </c>
      <c r="S73" s="68">
        <f t="shared" si="29"/>
        <v>145686.25</v>
      </c>
      <c r="T73" s="68">
        <f t="shared" si="29"/>
        <v>-4255</v>
      </c>
      <c r="U73" s="68">
        <f>U44+U30+U69+U55</f>
        <v>139931.25</v>
      </c>
      <c r="V73" s="68">
        <f aca="true" t="shared" si="30" ref="V73:AC73">V44+V30+V69+V55</f>
        <v>148621.6</v>
      </c>
      <c r="W73" s="68">
        <f t="shared" si="30"/>
        <v>-3333.3999999999996</v>
      </c>
      <c r="X73" s="68">
        <f t="shared" si="30"/>
        <v>150914.05495999998</v>
      </c>
      <c r="Y73" s="68">
        <f t="shared" si="30"/>
        <v>290845.30496</v>
      </c>
      <c r="Z73" s="68">
        <f t="shared" si="30"/>
        <v>179410.5</v>
      </c>
      <c r="AA73" s="68">
        <f t="shared" si="30"/>
        <v>328226.64</v>
      </c>
      <c r="AB73" s="68">
        <f t="shared" si="30"/>
        <v>507637.14</v>
      </c>
      <c r="AC73" s="69">
        <f t="shared" si="30"/>
        <v>39770</v>
      </c>
    </row>
    <row r="74" spans="5:29" ht="18.75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5:29" s="56" customFormat="1" ht="18.75" hidden="1"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>
        <f aca="true" t="shared" si="31" ref="S75:AC75">+S30+S44+S55+S69</f>
        <v>145686.25</v>
      </c>
      <c r="T75" s="58">
        <f t="shared" si="31"/>
        <v>-4255</v>
      </c>
      <c r="U75" s="57">
        <f t="shared" si="31"/>
        <v>139931.25</v>
      </c>
      <c r="V75" s="57">
        <f t="shared" si="31"/>
        <v>148621.6</v>
      </c>
      <c r="W75" s="57">
        <f t="shared" si="31"/>
        <v>-3333.3999999999996</v>
      </c>
      <c r="X75" s="57"/>
      <c r="Y75" s="57"/>
      <c r="Z75" s="57">
        <f t="shared" si="31"/>
        <v>179410.5</v>
      </c>
      <c r="AA75" s="57">
        <f t="shared" si="31"/>
        <v>328226.64</v>
      </c>
      <c r="AB75" s="57">
        <f t="shared" si="31"/>
        <v>507637.14</v>
      </c>
      <c r="AC75" s="57">
        <f t="shared" si="31"/>
        <v>39770</v>
      </c>
    </row>
    <row r="76" spans="1:27" ht="18.75" hidden="1">
      <c r="A76" s="87" t="s">
        <v>85</v>
      </c>
      <c r="B76" s="8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6" ht="18.75" hidden="1">
      <c r="A77" s="87" t="s">
        <v>86</v>
      </c>
      <c r="B77" s="88"/>
      <c r="Y77" s="3" t="s">
        <v>91</v>
      </c>
      <c r="Z77" s="3" t="s">
        <v>87</v>
      </c>
    </row>
    <row r="78" ht="18.75" hidden="1">
      <c r="B78" s="62"/>
    </row>
    <row r="79" ht="18.75" hidden="1">
      <c r="A79" s="3" t="s">
        <v>88</v>
      </c>
    </row>
    <row r="80" spans="1:2" ht="18.75" hidden="1">
      <c r="A80" s="87" t="s">
        <v>33</v>
      </c>
      <c r="B80" s="88"/>
    </row>
    <row r="81" spans="1:28" ht="18.75" hidden="1">
      <c r="A81" s="87" t="s">
        <v>34</v>
      </c>
      <c r="B81" s="88"/>
      <c r="Y81" s="96" t="s">
        <v>43</v>
      </c>
      <c r="Z81" s="88"/>
      <c r="AA81" s="88"/>
      <c r="AB81" s="88"/>
    </row>
    <row r="84" spans="21:29" ht="18.75">
      <c r="U84" s="61"/>
      <c r="V84" s="61"/>
      <c r="W84" s="61"/>
      <c r="X84" s="61"/>
      <c r="Y84" s="61"/>
      <c r="Z84" s="61"/>
      <c r="AA84" s="61"/>
      <c r="AB84" s="61"/>
      <c r="AC84" s="61"/>
    </row>
    <row r="85" spans="21:29" ht="18.75">
      <c r="U85" s="61"/>
      <c r="V85" s="61"/>
      <c r="W85" s="61"/>
      <c r="X85" s="61"/>
      <c r="Y85" s="61"/>
      <c r="Z85" s="61"/>
      <c r="AA85" s="61"/>
      <c r="AB85" s="61"/>
      <c r="AC85" s="61"/>
    </row>
    <row r="86" spans="21:29" ht="18.75">
      <c r="U86" s="61"/>
      <c r="V86" s="61"/>
      <c r="W86" s="61"/>
      <c r="X86" s="61"/>
      <c r="Y86" s="61"/>
      <c r="Z86" s="61"/>
      <c r="AA86" s="61"/>
      <c r="AB86" s="61"/>
      <c r="AC86" s="61"/>
    </row>
  </sheetData>
  <sheetProtection/>
  <mergeCells count="36">
    <mergeCell ref="A18:AC18"/>
    <mergeCell ref="T26:T28"/>
    <mergeCell ref="A76:B76"/>
    <mergeCell ref="A77:B77"/>
    <mergeCell ref="A80:B80"/>
    <mergeCell ref="A81:B81"/>
    <mergeCell ref="Y81:AB81"/>
    <mergeCell ref="W26:W28"/>
    <mergeCell ref="AC26:AC28"/>
    <mergeCell ref="H26:H28"/>
    <mergeCell ref="Z26:Z28"/>
    <mergeCell ref="Q26:Q28"/>
    <mergeCell ref="V26:V28"/>
    <mergeCell ref="R26:R28"/>
    <mergeCell ref="S26:S28"/>
    <mergeCell ref="X26:X28"/>
    <mergeCell ref="Y26:Y28"/>
    <mergeCell ref="U26:U28"/>
    <mergeCell ref="A26:A28"/>
    <mergeCell ref="B26:B28"/>
    <mergeCell ref="C26:C28"/>
    <mergeCell ref="D26:D28"/>
    <mergeCell ref="N26:N28"/>
    <mergeCell ref="O26:O28"/>
    <mergeCell ref="F26:F28"/>
    <mergeCell ref="L26:L28"/>
    <mergeCell ref="AA26:AA28"/>
    <mergeCell ref="AB26:AB28"/>
    <mergeCell ref="K26:K28"/>
    <mergeCell ref="A73:B73"/>
    <mergeCell ref="I26:I28"/>
    <mergeCell ref="J26:J28"/>
    <mergeCell ref="M26:M28"/>
    <mergeCell ref="P26:P28"/>
    <mergeCell ref="G26:G28"/>
    <mergeCell ref="E26:E2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2018-11-14T08:57:16Z</cp:lastPrinted>
  <dcterms:created xsi:type="dcterms:W3CDTF">1996-10-08T23:32:33Z</dcterms:created>
  <dcterms:modified xsi:type="dcterms:W3CDTF">2018-11-20T09:02:40Z</dcterms:modified>
  <cp:category/>
  <cp:version/>
  <cp:contentType/>
  <cp:contentStatus/>
</cp:coreProperties>
</file>