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650" yWindow="1965" windowWidth="10905" windowHeight="8445" firstSheet="1" activeTab="1"/>
  </bookViews>
  <sheets>
    <sheet name="2017-2018-2019" sheetId="1" state="hidden" r:id="rId1"/>
    <sheet name="ПГО+МБТ" sheetId="2" r:id="rId2"/>
    <sheet name="только ПГО" sheetId="3" state="hidden" r:id="rId3"/>
    <sheet name="Лист1" sheetId="4" r:id="rId4"/>
  </sheets>
  <definedNames>
    <definedName name="_xlnm.Print_Titles" localSheetId="0">'2017-2018-2019'!$14:$16</definedName>
    <definedName name="_xlnm.Print_Titles" localSheetId="1">'ПГО+МБТ'!$11:$13</definedName>
    <definedName name="_xlnm.Print_Titles" localSheetId="2">'только ПГО'!$19:$21</definedName>
    <definedName name="_xlnm.Print_Area" localSheetId="1">'ПГО+МБТ'!$A$1:$Y$76</definedName>
  </definedNames>
  <calcPr fullCalcOnLoad="1"/>
</workbook>
</file>

<file path=xl/sharedStrings.xml><?xml version="1.0" encoding="utf-8"?>
<sst xmlns="http://schemas.openxmlformats.org/spreadsheetml/2006/main" count="308" uniqueCount="126">
  <si>
    <t>№ п/п</t>
  </si>
  <si>
    <t>Национальная экономика</t>
  </si>
  <si>
    <t>1.1</t>
  </si>
  <si>
    <t>в том числе по объектам:</t>
  </si>
  <si>
    <t>04</t>
  </si>
  <si>
    <t>Раздел</t>
  </si>
  <si>
    <t>Подраздел</t>
  </si>
  <si>
    <t>Жилищно-коммунальное хозяйство</t>
  </si>
  <si>
    <t>Жилищное хозяйство</t>
  </si>
  <si>
    <t>05</t>
  </si>
  <si>
    <t>01</t>
  </si>
  <si>
    <t>Коммунальное хозяйство</t>
  </si>
  <si>
    <t>02</t>
  </si>
  <si>
    <t>3</t>
  </si>
  <si>
    <t>Социальная политика</t>
  </si>
  <si>
    <t>Охрана семьи и детства</t>
  </si>
  <si>
    <t>10</t>
  </si>
  <si>
    <t>Приобретение жилых помещений в целях исполнения судебных решений о предоставлении гражданам жилых помещений, вынесенных в отношении Администрации Петрозаводского городского округа</t>
  </si>
  <si>
    <t>ИТОГО РАСХОДОВ</t>
  </si>
  <si>
    <t xml:space="preserve">Наименование </t>
  </si>
  <si>
    <t>к Решению Петрозаводского городского Совета</t>
  </si>
  <si>
    <t>1</t>
  </si>
  <si>
    <t>Благоустройство</t>
  </si>
  <si>
    <t>03</t>
  </si>
  <si>
    <t xml:space="preserve">Обеспечение мероприятий по переселению граждан из аварийного жилищного фонда </t>
  </si>
  <si>
    <t>тыс.руб.</t>
  </si>
  <si>
    <t>Приобретение жилых помещений в целях обеспечения жильем детей-сирот и детей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</si>
  <si>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3.1</t>
  </si>
  <si>
    <t>Строительство памятной стелы «Город воинской славы» (в т.ч. ПИР)</t>
  </si>
  <si>
    <t>Дорожное хозяйство (дорожные фонды)</t>
  </si>
  <si>
    <t>2</t>
  </si>
  <si>
    <t>2.1</t>
  </si>
  <si>
    <t>09</t>
  </si>
  <si>
    <t>Заместитель главы Администрации Петрозаводкого городского</t>
  </si>
  <si>
    <t>округа - председатель комитета жилищно-коммунального хозяйства</t>
  </si>
  <si>
    <t>Заместитель главы Администрации Петрозаводкого городского округа-</t>
  </si>
  <si>
    <t>председатель комитета  экономики и управления муниципальным имуществом</t>
  </si>
  <si>
    <t xml:space="preserve">2018 год </t>
  </si>
  <si>
    <t>2019 год</t>
  </si>
  <si>
    <t xml:space="preserve">2020 год </t>
  </si>
  <si>
    <t>2.2.</t>
  </si>
  <si>
    <t>2.3.</t>
  </si>
  <si>
    <t>А.В. Иванов</t>
  </si>
  <si>
    <t>Ю.И. Мизинкова</t>
  </si>
  <si>
    <t>Внутреннее газоснабжение (перевод на природный газ) многоквартирных домов, расположенных на территории Петрозаводского городского округа</t>
  </si>
  <si>
    <t>Строительство наплавного моста в жилом районе «Соломенное» в г.Петрозаводске (в том числе ПИР)</t>
  </si>
  <si>
    <t>Уточнения; +,-</t>
  </si>
  <si>
    <t>Приложение № 7</t>
  </si>
  <si>
    <t>от ______________    № ________________</t>
  </si>
  <si>
    <t>Приложение № 14</t>
  </si>
  <si>
    <t>Распределение бюджетных ассигнований на реализацию адресной инвестиционной программы Петрозаводского городского округа по разделам и подразделам классификации расходов бюджетов с пообъектной детализацией на 2018 год и на плановый период 2019 и 2020 годов (сравнительная)</t>
  </si>
  <si>
    <t xml:space="preserve">изменения, +; - </t>
  </si>
  <si>
    <t xml:space="preserve">Реконструкция мостового сооружения через р. Неглинка по ул.Кирова в г.Петрозаводске </t>
  </si>
  <si>
    <t xml:space="preserve">Реконструкция ул.Куйбышева от пр.Ленина до наб.Варкауса в г.Петрозаводске </t>
  </si>
  <si>
    <t xml:space="preserve">Реконструкция ул. Хейкконена в г.Петрозаводске </t>
  </si>
  <si>
    <t xml:space="preserve">Строительство (продление) пр. Комсомольского до II транспортного полукольца в г.Петрозаводске </t>
  </si>
  <si>
    <t xml:space="preserve">Строительство районной магистрали от ул. Попова до  ул. Университетской в г.Петрозаводске  </t>
  </si>
  <si>
    <t xml:space="preserve">Реконструкция ул. Достоевского от ул. Зайцева до ул. Боровой с устройством тоннеля под железнодорожными путями по ул.Халтурина в г.Петрозаводске </t>
  </si>
  <si>
    <t xml:space="preserve">Строительство автомобильной дороги проезд Тидена (от Вытегорского шоссе до продления пр. Комсомольского) в г.Петрозаводске </t>
  </si>
  <si>
    <t>2018 год (с учетом поправки Главы)</t>
  </si>
  <si>
    <t xml:space="preserve">2018 год                 </t>
  </si>
  <si>
    <t xml:space="preserve">2019 год </t>
  </si>
  <si>
    <t>2019 год (с учетом поправки Главы)</t>
  </si>
  <si>
    <t>Поправка Главы</t>
  </si>
  <si>
    <t>Изменения (+;-)</t>
  </si>
  <si>
    <t>Образование</t>
  </si>
  <si>
    <t>4</t>
  </si>
  <si>
    <t>4.1</t>
  </si>
  <si>
    <t>07</t>
  </si>
  <si>
    <t>Общее образование</t>
  </si>
  <si>
    <t>Строительство здания общеобразовательной организации в г. Петрозаводске, микрорайон "Древлянка-6" жилого района "Древлянка-II", мощностью 1350 мест</t>
  </si>
  <si>
    <t xml:space="preserve">Поправка депутата </t>
  </si>
  <si>
    <t>Строительство здания детского сада в районе ул.Попова в городе Петрозаводске</t>
  </si>
  <si>
    <t>Дошкольное образование</t>
  </si>
  <si>
    <t>2.2</t>
  </si>
  <si>
    <t>3.2</t>
  </si>
  <si>
    <t xml:space="preserve">к Решению Петрозаводского городского Совета </t>
  </si>
  <si>
    <t>от ___________________ № _________________</t>
  </si>
  <si>
    <t>(тыс.руб.)</t>
  </si>
  <si>
    <t>Приложение № ____</t>
  </si>
  <si>
    <t xml:space="preserve">Распределение бюджетных ассигнований на реализацию адресной инвестиционной программы Петрозаводского городского округа по разделам и подразделам классификации расходов бюджетов с пообъектной детализацией на 2019 год и на плановый период 2020 и 2021 годов </t>
  </si>
  <si>
    <t xml:space="preserve">2021 год </t>
  </si>
  <si>
    <t xml:space="preserve">Реконструкция ул. Хейкконена в г. Петрозаводске </t>
  </si>
  <si>
    <t xml:space="preserve">Строительство автомобильной дороги проезд Тидена (от Вытегорского шоссе до продления пр. Комсомольского) в г. Петрозаводске </t>
  </si>
  <si>
    <t xml:space="preserve">Реконструкция ул. Достоевского от ул. Зайцева до ул. Боровой с устройством тоннеля под железнодорожными путями по ул. Халтурина в г. Петрозаводске </t>
  </si>
  <si>
    <t>Реконструкция ул. Куйбышева от пр. Ленина до наб. Варкауса в г. Петрозаводске, 0,8 км</t>
  </si>
  <si>
    <t xml:space="preserve">Заместитель председателя комитета - начальник управления архитектуры и </t>
  </si>
  <si>
    <t xml:space="preserve">градостроительства комитета градостроительства и землепользования </t>
  </si>
  <si>
    <t>В.С. Рохманюк</t>
  </si>
  <si>
    <t xml:space="preserve">Реконструкция мостового сооружения через р. Неглинка по ул. Кирова в                                               г. Петрозаводске </t>
  </si>
  <si>
    <t xml:space="preserve">Строительство (продление) пр. Комсомольского до II транспортного полукольца в                            г. Петрозаводске  </t>
  </si>
  <si>
    <t xml:space="preserve">Строительство районной магистрали от ул. Попова до  ул. Университетской в                                     г. Петрозаводске  </t>
  </si>
  <si>
    <t>Строительство здания детского сада по Ключевскому шоссе в районе пересечения с                                   ул. Репникова в г. Петрозаводске</t>
  </si>
  <si>
    <t>Строительство Лососинского шоссе от ул. Попова до второго транспортного полукольца в жилом районе "Древлянка II" (общегородская магистраль №1) в                                                                      г. Петрозаводске</t>
  </si>
  <si>
    <t>Е.И. Перов</t>
  </si>
  <si>
    <t>Строительство Лососинского шоссе от ул. Попова до второго транспортного полукольца в жилом районе "Древлянка II" (общегородская магистраль № 1) в                                                                      г. Петрозаводске</t>
  </si>
  <si>
    <t>Устройство транспортной развязки на пересечении улиц Гоголя - Красноармейская в                                                г. Петрозаводске</t>
  </si>
  <si>
    <t>Реконструкция мостового перехода через р. Лососинка по ул. Луначарского в                                 г. Петрозаводске</t>
  </si>
  <si>
    <t>Заместитель председателя комитета жилищно-коммунального хозяйства -</t>
  </si>
  <si>
    <t>Расширение ул. Университетской на участке ул. Роберта Рождественского до транспортной развязки ул. Чапаева - пр. Лесной</t>
  </si>
  <si>
    <t>Реконструкция пр. Лесного с устройством полосы разгона (выезд от сквера "Утиный пруд" на пр. Лесной)</t>
  </si>
  <si>
    <t>Приобретение здания дошкольной образовательной организации на 300 мест, расположенного по адресу: Российская Федерация, Республика Карелия, Петрозаводский городской округ, город Петрозаводск, микрорайон "Древлянка-7"</t>
  </si>
  <si>
    <t>Реализация мероприятий по созданию мест для детей в возрасте от 2 месяцев до 3 лет путем строительства, реконструкции, приобретения</t>
  </si>
  <si>
    <t xml:space="preserve">Заместитель главы Администрации Петрозаводскогогородского округа - </t>
  </si>
  <si>
    <t xml:space="preserve">председатель комитета градостроительства и землепользования </t>
  </si>
  <si>
    <t>Заместитель главы Администрации Петрозаводкого городского округа -</t>
  </si>
  <si>
    <t>председатель комитета жилищно-коммунального хозяйства</t>
  </si>
  <si>
    <t>Поправка        (+; -)</t>
  </si>
  <si>
    <t>Строительство здания общеобразовательной организации в г. Петрозаводске, микрорайоне "Древлянка-6" жилого района "Древлянка-II", мощностью 1350 мест</t>
  </si>
  <si>
    <t>5</t>
  </si>
  <si>
    <t>Физическая культура и спорт</t>
  </si>
  <si>
    <t>5.1</t>
  </si>
  <si>
    <t>Массовый спорт</t>
  </si>
  <si>
    <t>11</t>
  </si>
  <si>
    <t>Строительство спортивного комплекса в пойме реки Неглинка в районе зданий № 12 по                            ул. Крупской и № 8 по ул. Красной в г. Петрозаводске - II этап</t>
  </si>
  <si>
    <t>Строительство здания дошкольной образовательной организации на 300 мест в г.Петрозаводске</t>
  </si>
  <si>
    <t>Строительство детского сада на 300 мест в районе ул.Хейконена в г.Петрозаводске</t>
  </si>
  <si>
    <t>Строительство очистных сооружений раздельной центральной ливневой системы сбора и отведения поверхностного стока на территории г.Петрозаводска (I этап I очереди)</t>
  </si>
  <si>
    <t>Включено на 2019 год в проект решения на сессию ПГС 05.06.2019</t>
  </si>
  <si>
    <t>Изменения по поправке ГПГО</t>
  </si>
  <si>
    <t>2020 год</t>
  </si>
  <si>
    <t>2021 год</t>
  </si>
  <si>
    <t>Распределение бюджетных ассигнований на реализацию адресной инвестиционной программы Петрозаводского городского округа по разделам и подразделам классификации расходов бюджетов с пообъектной детализацией на 2019 год и на плановый период 2020 и 2021 годов</t>
  </si>
  <si>
    <t>Приобретение жилых помещений в целях переселения граждан из аварийного жилищного фонда (этап 2019 - 2020 годов Региональной адресной программы по переселению граждан из аварийного жилищного фонда на 2019 - 2025 годы)</t>
  </si>
  <si>
    <t>Приложение № 12</t>
  </si>
  <si>
    <t>от 5 июня 2019 г. № 28/24-473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</si>
</sst>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(* #,##0.000_);_(* \(#,##0.000\);_(* &quot;-&quot;??_);_(@_)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_р_._-;\-* #,##0.0_р_._-;_-* &quot;-&quot;?_р_._-;_-@_-"/>
    <numFmt numFmtId="196" formatCode="#,##0.000"/>
    <numFmt numFmtId="197" formatCode="#,##0.0000"/>
    <numFmt numFmtId="198" formatCode="#,##0.00000"/>
    <numFmt numFmtId="199" formatCode="#,##0.000000"/>
    <numFmt numFmtId="200" formatCode="0.000"/>
    <numFmt numFmtId="201" formatCode="0.0000"/>
    <numFmt numFmtId="202" formatCode="#,##0.000000_ ;\-#,##0.000000\ "/>
    <numFmt numFmtId="203" formatCode="#,##0.0_ ;\-#,##0.0\ "/>
  </numFmts>
  <fonts count="47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rgb="FFC0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188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vertical="center" wrapText="1"/>
    </xf>
    <xf numFmtId="190" fontId="2" fillId="0" borderId="0" xfId="0" applyNumberFormat="1" applyFont="1" applyAlignment="1">
      <alignment vertical="center"/>
    </xf>
    <xf numFmtId="19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8" fontId="2" fillId="0" borderId="0" xfId="0" applyNumberFormat="1" applyFont="1" applyAlignment="1">
      <alignment vertical="center"/>
    </xf>
    <xf numFmtId="188" fontId="2" fillId="33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88" fontId="2" fillId="0" borderId="10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>
      <alignment horizontal="center" vertical="center" wrapText="1"/>
    </xf>
    <xf numFmtId="188" fontId="2" fillId="0" borderId="10" xfId="58" applyNumberFormat="1" applyFont="1" applyBorder="1" applyAlignment="1">
      <alignment horizontal="center" vertical="center"/>
    </xf>
    <xf numFmtId="188" fontId="2" fillId="0" borderId="12" xfId="58" applyNumberFormat="1" applyFont="1" applyBorder="1" applyAlignment="1">
      <alignment horizontal="center" vertical="center"/>
    </xf>
    <xf numFmtId="188" fontId="3" fillId="0" borderId="10" xfId="58" applyNumberFormat="1" applyFont="1" applyBorder="1" applyAlignment="1">
      <alignment horizontal="center" vertical="center"/>
    </xf>
    <xf numFmtId="188" fontId="3" fillId="0" borderId="12" xfId="58" applyNumberFormat="1" applyFont="1" applyBorder="1" applyAlignment="1">
      <alignment horizontal="center" vertical="center"/>
    </xf>
    <xf numFmtId="188" fontId="2" fillId="0" borderId="10" xfId="58" applyNumberFormat="1" applyFont="1" applyFill="1" applyBorder="1" applyAlignment="1">
      <alignment horizontal="center" vertical="center" wrapText="1"/>
    </xf>
    <xf numFmtId="188" fontId="2" fillId="0" borderId="12" xfId="58" applyNumberFormat="1" applyFont="1" applyFill="1" applyBorder="1" applyAlignment="1">
      <alignment horizontal="center" vertical="center" wrapText="1"/>
    </xf>
    <xf numFmtId="188" fontId="3" fillId="0" borderId="10" xfId="58" applyNumberFormat="1" applyFont="1" applyFill="1" applyBorder="1" applyAlignment="1">
      <alignment horizontal="center" vertical="center" wrapText="1"/>
    </xf>
    <xf numFmtId="188" fontId="3" fillId="0" borderId="12" xfId="58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88" fontId="3" fillId="0" borderId="14" xfId="58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188" fontId="2" fillId="0" borderId="16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88" fontId="2" fillId="0" borderId="16" xfId="58" applyNumberFormat="1" applyFont="1" applyFill="1" applyBorder="1" applyAlignment="1">
      <alignment horizontal="center" vertical="center" wrapText="1"/>
    </xf>
    <xf numFmtId="188" fontId="2" fillId="0" borderId="17" xfId="58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center" vertical="center"/>
    </xf>
    <xf numFmtId="188" fontId="3" fillId="0" borderId="19" xfId="0" applyNumberFormat="1" applyFont="1" applyFill="1" applyBorder="1" applyAlignment="1">
      <alignment horizontal="center" vertical="center" wrapText="1"/>
    </xf>
    <xf numFmtId="188" fontId="3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88" fontId="2" fillId="33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88" fontId="2" fillId="0" borderId="24" xfId="0" applyNumberFormat="1" applyFont="1" applyFill="1" applyBorder="1" applyAlignment="1">
      <alignment horizontal="center" vertical="center" wrapText="1"/>
    </xf>
    <xf numFmtId="188" fontId="2" fillId="0" borderId="24" xfId="58" applyNumberFormat="1" applyFont="1" applyBorder="1" applyAlignment="1">
      <alignment horizontal="center" vertical="center"/>
    </xf>
    <xf numFmtId="188" fontId="2" fillId="0" borderId="24" xfId="58" applyNumberFormat="1" applyFont="1" applyFill="1" applyBorder="1" applyAlignment="1">
      <alignment horizontal="center" vertical="center" wrapText="1"/>
    </xf>
    <xf numFmtId="188" fontId="2" fillId="0" borderId="25" xfId="58" applyNumberFormat="1" applyFont="1" applyFill="1" applyBorder="1" applyAlignment="1">
      <alignment horizontal="center" vertical="center" wrapText="1"/>
    </xf>
    <xf numFmtId="188" fontId="3" fillId="0" borderId="26" xfId="58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190" fontId="43" fillId="0" borderId="0" xfId="0" applyNumberFormat="1" applyFont="1" applyAlignment="1">
      <alignment horizontal="center" vertical="center"/>
    </xf>
    <xf numFmtId="188" fontId="43" fillId="0" borderId="0" xfId="0" applyNumberFormat="1" applyFont="1" applyAlignment="1">
      <alignment horizontal="center" vertical="center"/>
    </xf>
    <xf numFmtId="188" fontId="43" fillId="0" borderId="0" xfId="0" applyNumberFormat="1" applyFont="1" applyAlignment="1">
      <alignment vertical="center"/>
    </xf>
    <xf numFmtId="201" fontId="2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4" fillId="0" borderId="10" xfId="0" applyNumberFormat="1" applyFont="1" applyFill="1" applyBorder="1" applyAlignment="1">
      <alignment horizontal="left" vertical="center" wrapText="1"/>
    </xf>
    <xf numFmtId="188" fontId="45" fillId="0" borderId="10" xfId="58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8" fontId="3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188" fontId="3" fillId="0" borderId="16" xfId="58" applyNumberFormat="1" applyFont="1" applyBorder="1" applyAlignment="1">
      <alignment horizontal="center" vertical="center"/>
    </xf>
    <xf numFmtId="188" fontId="3" fillId="0" borderId="17" xfId="58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6" fillId="0" borderId="10" xfId="0" applyFont="1" applyBorder="1" applyAlignment="1">
      <alignment wrapText="1"/>
    </xf>
    <xf numFmtId="188" fontId="46" fillId="0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188" fontId="2" fillId="0" borderId="28" xfId="0" applyNumberFormat="1" applyFont="1" applyFill="1" applyBorder="1" applyAlignment="1">
      <alignment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88" fontId="2" fillId="0" borderId="28" xfId="58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188" fontId="3" fillId="0" borderId="21" xfId="58" applyNumberFormat="1" applyFont="1" applyBorder="1" applyAlignment="1">
      <alignment horizontal="center" vertical="center"/>
    </xf>
    <xf numFmtId="188" fontId="46" fillId="0" borderId="10" xfId="58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0">
      <pane xSplit="2" ySplit="7" topLeftCell="I40" activePane="bottomRight" state="frozen"/>
      <selection pane="topLeft" activeCell="A10" sqref="A10"/>
      <selection pane="topRight" activeCell="C10" sqref="C10"/>
      <selection pane="bottomLeft" activeCell="A17" sqref="A17"/>
      <selection pane="bottomRight" activeCell="J22" sqref="J22"/>
    </sheetView>
  </sheetViews>
  <sheetFormatPr defaultColWidth="9.140625" defaultRowHeight="12.75"/>
  <cols>
    <col min="1" max="1" width="7.57421875" style="3" customWidth="1"/>
    <col min="2" max="2" width="94.28125" style="3" customWidth="1"/>
    <col min="3" max="3" width="12.57421875" style="3" customWidth="1"/>
    <col min="4" max="4" width="15.140625" style="3" customWidth="1"/>
    <col min="5" max="5" width="14.421875" style="3" hidden="1" customWidth="1"/>
    <col min="6" max="6" width="17.7109375" style="3" hidden="1" customWidth="1"/>
    <col min="7" max="7" width="14.421875" style="3" hidden="1" customWidth="1"/>
    <col min="8" max="8" width="17.7109375" style="3" hidden="1" customWidth="1"/>
    <col min="9" max="11" width="18.00390625" style="3" customWidth="1"/>
    <col min="12" max="12" width="14.28125" style="3" hidden="1" customWidth="1"/>
    <col min="13" max="13" width="17.00390625" style="3" hidden="1" customWidth="1"/>
    <col min="14" max="16" width="18.57421875" style="3" customWidth="1"/>
    <col min="17" max="17" width="14.421875" style="3" customWidth="1"/>
    <col min="18" max="18" width="9.140625" style="3" customWidth="1"/>
    <col min="19" max="19" width="11.7109375" style="3" bestFit="1" customWidth="1"/>
    <col min="20" max="21" width="10.421875" style="3" bestFit="1" customWidth="1"/>
    <col min="22" max="16384" width="9.140625" style="3" customWidth="1"/>
  </cols>
  <sheetData>
    <row r="1" spans="2:4" ht="18" customHeight="1" hidden="1">
      <c r="B1" s="2"/>
      <c r="D1" s="3" t="s">
        <v>47</v>
      </c>
    </row>
    <row r="2" spans="2:4" ht="20.25" customHeight="1" hidden="1">
      <c r="B2" s="2"/>
      <c r="D2" s="3" t="s">
        <v>20</v>
      </c>
    </row>
    <row r="3" spans="2:18" ht="27.75" customHeight="1" hidden="1">
      <c r="B3" s="2"/>
      <c r="D3" s="12" t="s">
        <v>48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2:18" ht="27.75" customHeight="1" hidden="1">
      <c r="B4" s="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17" ht="16.5" customHeight="1" hidden="1">
      <c r="B5" s="2"/>
      <c r="C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ht="18.75" hidden="1">
      <c r="B6" s="2"/>
      <c r="C6" s="19"/>
      <c r="D6" s="3" t="s">
        <v>49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8.7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1:17" ht="18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10" spans="1:17" ht="48.75" customHeight="1">
      <c r="A10" s="48"/>
      <c r="B10" s="99" t="s">
        <v>50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ht="18.75" hidden="1"/>
    <row r="12" ht="18.75" hidden="1"/>
    <row r="13" ht="19.5" thickBot="1">
      <c r="Q13" s="4" t="s">
        <v>25</v>
      </c>
    </row>
    <row r="14" spans="1:17" ht="17.25" customHeight="1">
      <c r="A14" s="105" t="s">
        <v>0</v>
      </c>
      <c r="B14" s="102" t="s">
        <v>19</v>
      </c>
      <c r="C14" s="102" t="s">
        <v>5</v>
      </c>
      <c r="D14" s="96" t="s">
        <v>6</v>
      </c>
      <c r="E14" s="93" t="s">
        <v>37</v>
      </c>
      <c r="F14" s="96" t="s">
        <v>46</v>
      </c>
      <c r="G14" s="93" t="s">
        <v>37</v>
      </c>
      <c r="H14" s="96" t="s">
        <v>51</v>
      </c>
      <c r="I14" s="96" t="s">
        <v>60</v>
      </c>
      <c r="J14" s="96" t="s">
        <v>63</v>
      </c>
      <c r="K14" s="96" t="s">
        <v>59</v>
      </c>
      <c r="L14" s="96" t="s">
        <v>38</v>
      </c>
      <c r="M14" s="96" t="s">
        <v>51</v>
      </c>
      <c r="N14" s="96" t="s">
        <v>61</v>
      </c>
      <c r="O14" s="96" t="s">
        <v>63</v>
      </c>
      <c r="P14" s="96" t="s">
        <v>62</v>
      </c>
      <c r="Q14" s="108" t="s">
        <v>39</v>
      </c>
    </row>
    <row r="15" spans="1:17" ht="20.25" customHeight="1">
      <c r="A15" s="106"/>
      <c r="B15" s="103"/>
      <c r="C15" s="103"/>
      <c r="D15" s="94"/>
      <c r="E15" s="94"/>
      <c r="F15" s="94"/>
      <c r="G15" s="94"/>
      <c r="H15" s="94"/>
      <c r="I15" s="94"/>
      <c r="J15" s="97"/>
      <c r="K15" s="97"/>
      <c r="L15" s="94"/>
      <c r="M15" s="94"/>
      <c r="N15" s="94"/>
      <c r="O15" s="97"/>
      <c r="P15" s="97"/>
      <c r="Q15" s="109"/>
    </row>
    <row r="16" spans="1:17" ht="38.25" customHeight="1" thickBot="1">
      <c r="A16" s="107"/>
      <c r="B16" s="104"/>
      <c r="C16" s="104"/>
      <c r="D16" s="95"/>
      <c r="E16" s="95"/>
      <c r="F16" s="95"/>
      <c r="G16" s="95"/>
      <c r="H16" s="95"/>
      <c r="I16" s="95"/>
      <c r="J16" s="98"/>
      <c r="K16" s="98"/>
      <c r="L16" s="95"/>
      <c r="M16" s="95"/>
      <c r="N16" s="95"/>
      <c r="O16" s="98"/>
      <c r="P16" s="98"/>
      <c r="Q16" s="110"/>
    </row>
    <row r="17" spans="1:17" ht="16.5" customHeight="1" thickBot="1">
      <c r="A17" s="38" t="s">
        <v>21</v>
      </c>
      <c r="B17" s="43">
        <v>2</v>
      </c>
      <c r="C17" s="43">
        <v>3</v>
      </c>
      <c r="D17" s="44">
        <v>4</v>
      </c>
      <c r="E17" s="44">
        <v>5</v>
      </c>
      <c r="F17" s="44"/>
      <c r="G17" s="44">
        <v>5</v>
      </c>
      <c r="H17" s="44">
        <v>6</v>
      </c>
      <c r="I17" s="44">
        <v>7</v>
      </c>
      <c r="J17" s="44"/>
      <c r="K17" s="44"/>
      <c r="L17" s="44">
        <v>8</v>
      </c>
      <c r="M17" s="49">
        <v>9</v>
      </c>
      <c r="N17" s="49">
        <v>10</v>
      </c>
      <c r="O17" s="49"/>
      <c r="P17" s="49"/>
      <c r="Q17" s="45">
        <v>11</v>
      </c>
    </row>
    <row r="18" spans="1:17" ht="18.75">
      <c r="A18" s="30">
        <v>1</v>
      </c>
      <c r="B18" s="39" t="s">
        <v>1</v>
      </c>
      <c r="C18" s="40" t="s">
        <v>4</v>
      </c>
      <c r="D18" s="40"/>
      <c r="E18" s="41">
        <f aca="true" t="shared" si="0" ref="E18:Q18">+E19</f>
        <v>53112.6</v>
      </c>
      <c r="F18" s="41">
        <f t="shared" si="0"/>
        <v>0</v>
      </c>
      <c r="G18" s="41">
        <f t="shared" si="0"/>
        <v>53112.6</v>
      </c>
      <c r="H18" s="41">
        <f t="shared" si="0"/>
        <v>2314</v>
      </c>
      <c r="I18" s="41">
        <f t="shared" si="0"/>
        <v>55426.6</v>
      </c>
      <c r="J18" s="41">
        <f t="shared" si="0"/>
        <v>1286</v>
      </c>
      <c r="K18" s="41">
        <f t="shared" si="0"/>
        <v>56712.6</v>
      </c>
      <c r="L18" s="41">
        <f t="shared" si="0"/>
        <v>0</v>
      </c>
      <c r="M18" s="41">
        <f t="shared" si="0"/>
        <v>39000</v>
      </c>
      <c r="N18" s="41">
        <f t="shared" si="0"/>
        <v>39000</v>
      </c>
      <c r="O18" s="41">
        <f t="shared" si="0"/>
        <v>12429</v>
      </c>
      <c r="P18" s="41">
        <f t="shared" si="0"/>
        <v>51429</v>
      </c>
      <c r="Q18" s="42">
        <f t="shared" si="0"/>
        <v>0</v>
      </c>
    </row>
    <row r="19" spans="1:17" ht="18.75">
      <c r="A19" s="13" t="s">
        <v>2</v>
      </c>
      <c r="B19" s="7" t="s">
        <v>29</v>
      </c>
      <c r="C19" s="17" t="s">
        <v>4</v>
      </c>
      <c r="D19" s="17" t="s">
        <v>32</v>
      </c>
      <c r="E19" s="20">
        <f>E21</f>
        <v>53112.6</v>
      </c>
      <c r="F19" s="20"/>
      <c r="G19" s="20">
        <f aca="true" t="shared" si="1" ref="G19:P19">+G21+G22+G23+G24+G25+G26+G27+G28</f>
        <v>53112.6</v>
      </c>
      <c r="H19" s="20">
        <f t="shared" si="1"/>
        <v>2314</v>
      </c>
      <c r="I19" s="20">
        <f t="shared" si="1"/>
        <v>55426.6</v>
      </c>
      <c r="J19" s="20">
        <f t="shared" si="1"/>
        <v>1286</v>
      </c>
      <c r="K19" s="20">
        <f t="shared" si="1"/>
        <v>56712.6</v>
      </c>
      <c r="L19" s="20">
        <f t="shared" si="1"/>
        <v>0</v>
      </c>
      <c r="M19" s="20">
        <f t="shared" si="1"/>
        <v>39000</v>
      </c>
      <c r="N19" s="20">
        <f t="shared" si="1"/>
        <v>39000</v>
      </c>
      <c r="O19" s="20">
        <f t="shared" si="1"/>
        <v>12429</v>
      </c>
      <c r="P19" s="20">
        <f t="shared" si="1"/>
        <v>51429</v>
      </c>
      <c r="Q19" s="21">
        <f>Q21</f>
        <v>0</v>
      </c>
    </row>
    <row r="20" spans="1:17" ht="18.75">
      <c r="A20" s="13"/>
      <c r="B20" s="1" t="s">
        <v>3</v>
      </c>
      <c r="C20" s="17"/>
      <c r="D20" s="17"/>
      <c r="E20" s="20"/>
      <c r="F20" s="20"/>
      <c r="G20" s="20"/>
      <c r="H20" s="20"/>
      <c r="I20" s="20"/>
      <c r="J20" s="20"/>
      <c r="K20" s="20"/>
      <c r="L20" s="20"/>
      <c r="M20" s="50"/>
      <c r="N20" s="50"/>
      <c r="O20" s="50"/>
      <c r="P20" s="50"/>
      <c r="Q20" s="21"/>
    </row>
    <row r="21" spans="1:17" ht="37.5">
      <c r="A21" s="13"/>
      <c r="B21" s="1" t="s">
        <v>45</v>
      </c>
      <c r="C21" s="8"/>
      <c r="D21" s="8"/>
      <c r="E21" s="47">
        <f>17647.3+8909+26556.3</f>
        <v>53112.6</v>
      </c>
      <c r="F21" s="47"/>
      <c r="G21" s="47">
        <f>+E21+F21</f>
        <v>53112.6</v>
      </c>
      <c r="H21" s="47">
        <v>-686</v>
      </c>
      <c r="I21" s="47">
        <f aca="true" t="shared" si="2" ref="I21:I28">+G21+H21</f>
        <v>52426.6</v>
      </c>
      <c r="J21" s="47"/>
      <c r="K21" s="47">
        <f>I21+J21</f>
        <v>52426.6</v>
      </c>
      <c r="L21" s="22">
        <v>0</v>
      </c>
      <c r="M21" s="51">
        <v>0</v>
      </c>
      <c r="N21" s="51">
        <v>0</v>
      </c>
      <c r="O21" s="51"/>
      <c r="P21" s="51">
        <f>N21+O21</f>
        <v>0</v>
      </c>
      <c r="Q21" s="23">
        <v>0</v>
      </c>
    </row>
    <row r="22" spans="1:17" ht="37.5">
      <c r="A22" s="13"/>
      <c r="B22" s="16" t="s">
        <v>52</v>
      </c>
      <c r="C22" s="8"/>
      <c r="D22" s="8"/>
      <c r="E22" s="22"/>
      <c r="F22" s="22"/>
      <c r="G22" s="22">
        <v>0</v>
      </c>
      <c r="H22" s="22">
        <v>3000</v>
      </c>
      <c r="I22" s="22">
        <f t="shared" si="2"/>
        <v>3000</v>
      </c>
      <c r="J22" s="22">
        <v>1286</v>
      </c>
      <c r="K22" s="47">
        <f aca="true" t="shared" si="3" ref="K22:K28">I22+J22</f>
        <v>4286</v>
      </c>
      <c r="L22" s="22">
        <v>0</v>
      </c>
      <c r="M22" s="51">
        <v>4000</v>
      </c>
      <c r="N22" s="51">
        <f aca="true" t="shared" si="4" ref="N22:N28">+L22+M22</f>
        <v>4000</v>
      </c>
      <c r="O22" s="51">
        <v>1714</v>
      </c>
      <c r="P22" s="51">
        <f aca="true" t="shared" si="5" ref="P22:P28">N22+O22</f>
        <v>5714</v>
      </c>
      <c r="Q22" s="23">
        <v>0</v>
      </c>
    </row>
    <row r="23" spans="1:17" ht="18.75" customHeight="1">
      <c r="A23" s="13"/>
      <c r="B23" s="16" t="s">
        <v>53</v>
      </c>
      <c r="C23" s="8"/>
      <c r="D23" s="8"/>
      <c r="E23" s="22"/>
      <c r="F23" s="22"/>
      <c r="G23" s="22">
        <v>0</v>
      </c>
      <c r="H23" s="22">
        <v>0</v>
      </c>
      <c r="I23" s="22">
        <f t="shared" si="2"/>
        <v>0</v>
      </c>
      <c r="J23" s="22"/>
      <c r="K23" s="47">
        <f t="shared" si="3"/>
        <v>0</v>
      </c>
      <c r="L23" s="22">
        <v>0</v>
      </c>
      <c r="M23" s="51">
        <v>25000</v>
      </c>
      <c r="N23" s="51">
        <f t="shared" si="4"/>
        <v>25000</v>
      </c>
      <c r="O23" s="51">
        <v>10715</v>
      </c>
      <c r="P23" s="51">
        <f t="shared" si="5"/>
        <v>35715</v>
      </c>
      <c r="Q23" s="23">
        <v>0</v>
      </c>
    </row>
    <row r="24" spans="1:17" ht="18.75">
      <c r="A24" s="13"/>
      <c r="B24" s="1" t="s">
        <v>54</v>
      </c>
      <c r="C24" s="8"/>
      <c r="D24" s="8"/>
      <c r="E24" s="22"/>
      <c r="F24" s="22"/>
      <c r="G24" s="22">
        <v>0</v>
      </c>
      <c r="H24" s="22">
        <v>0</v>
      </c>
      <c r="I24" s="22">
        <f t="shared" si="2"/>
        <v>0</v>
      </c>
      <c r="J24" s="22"/>
      <c r="K24" s="47">
        <f t="shared" si="3"/>
        <v>0</v>
      </c>
      <c r="L24" s="22">
        <v>0</v>
      </c>
      <c r="M24" s="22">
        <v>847.1</v>
      </c>
      <c r="N24" s="51">
        <f t="shared" si="4"/>
        <v>847.1</v>
      </c>
      <c r="O24" s="51"/>
      <c r="P24" s="51">
        <f t="shared" si="5"/>
        <v>847.1</v>
      </c>
      <c r="Q24" s="23">
        <v>0</v>
      </c>
    </row>
    <row r="25" spans="1:17" ht="45" customHeight="1">
      <c r="A25" s="13"/>
      <c r="B25" s="1" t="s">
        <v>58</v>
      </c>
      <c r="C25" s="8"/>
      <c r="D25" s="8"/>
      <c r="E25" s="22"/>
      <c r="F25" s="22"/>
      <c r="G25" s="22">
        <v>0</v>
      </c>
      <c r="H25" s="22">
        <v>0</v>
      </c>
      <c r="I25" s="22">
        <f t="shared" si="2"/>
        <v>0</v>
      </c>
      <c r="J25" s="22"/>
      <c r="K25" s="47">
        <f t="shared" si="3"/>
        <v>0</v>
      </c>
      <c r="L25" s="22">
        <v>0</v>
      </c>
      <c r="M25" s="22">
        <v>3082.3</v>
      </c>
      <c r="N25" s="51">
        <f t="shared" si="4"/>
        <v>3082.3</v>
      </c>
      <c r="O25" s="51"/>
      <c r="P25" s="51">
        <f t="shared" si="5"/>
        <v>3082.3</v>
      </c>
      <c r="Q25" s="23">
        <v>0</v>
      </c>
    </row>
    <row r="26" spans="1:17" ht="37.5">
      <c r="A26" s="13"/>
      <c r="B26" s="1" t="s">
        <v>55</v>
      </c>
      <c r="C26" s="8"/>
      <c r="D26" s="8"/>
      <c r="E26" s="22"/>
      <c r="F26" s="22"/>
      <c r="G26" s="22">
        <v>0</v>
      </c>
      <c r="H26" s="22">
        <v>0</v>
      </c>
      <c r="I26" s="22">
        <f t="shared" si="2"/>
        <v>0</v>
      </c>
      <c r="J26" s="22"/>
      <c r="K26" s="47">
        <f t="shared" si="3"/>
        <v>0</v>
      </c>
      <c r="L26" s="22">
        <v>0</v>
      </c>
      <c r="M26" s="22">
        <v>1070.6</v>
      </c>
      <c r="N26" s="51">
        <f t="shared" si="4"/>
        <v>1070.6</v>
      </c>
      <c r="O26" s="51"/>
      <c r="P26" s="51">
        <f t="shared" si="5"/>
        <v>1070.6</v>
      </c>
      <c r="Q26" s="23">
        <v>0</v>
      </c>
    </row>
    <row r="27" spans="1:17" ht="37.5">
      <c r="A27" s="13"/>
      <c r="B27" s="16" t="s">
        <v>56</v>
      </c>
      <c r="C27" s="8"/>
      <c r="D27" s="8"/>
      <c r="E27" s="22"/>
      <c r="F27" s="22"/>
      <c r="G27" s="22">
        <v>0</v>
      </c>
      <c r="H27" s="22">
        <v>0</v>
      </c>
      <c r="I27" s="22">
        <f t="shared" si="2"/>
        <v>0</v>
      </c>
      <c r="J27" s="22"/>
      <c r="K27" s="47">
        <f t="shared" si="3"/>
        <v>0</v>
      </c>
      <c r="L27" s="22">
        <v>0</v>
      </c>
      <c r="M27" s="22">
        <v>294.1</v>
      </c>
      <c r="N27" s="51">
        <f t="shared" si="4"/>
        <v>294.1</v>
      </c>
      <c r="O27" s="51"/>
      <c r="P27" s="51">
        <f t="shared" si="5"/>
        <v>294.1</v>
      </c>
      <c r="Q27" s="23">
        <v>0</v>
      </c>
    </row>
    <row r="28" spans="1:17" ht="36.75" customHeight="1">
      <c r="A28" s="13"/>
      <c r="B28" s="16" t="s">
        <v>57</v>
      </c>
      <c r="C28" s="8"/>
      <c r="D28" s="8"/>
      <c r="E28" s="22"/>
      <c r="F28" s="22"/>
      <c r="G28" s="22">
        <v>0</v>
      </c>
      <c r="H28" s="22">
        <v>0</v>
      </c>
      <c r="I28" s="22">
        <f t="shared" si="2"/>
        <v>0</v>
      </c>
      <c r="J28" s="22"/>
      <c r="K28" s="47">
        <f t="shared" si="3"/>
        <v>0</v>
      </c>
      <c r="L28" s="22">
        <v>0</v>
      </c>
      <c r="M28" s="22">
        <v>4705.9</v>
      </c>
      <c r="N28" s="51">
        <f t="shared" si="4"/>
        <v>4705.9</v>
      </c>
      <c r="O28" s="51"/>
      <c r="P28" s="51">
        <f t="shared" si="5"/>
        <v>4705.9</v>
      </c>
      <c r="Q28" s="23">
        <v>0</v>
      </c>
    </row>
    <row r="29" spans="1:21" ht="18.75">
      <c r="A29" s="14" t="s">
        <v>30</v>
      </c>
      <c r="B29" s="9" t="s">
        <v>7</v>
      </c>
      <c r="C29" s="18" t="s">
        <v>9</v>
      </c>
      <c r="D29" s="18"/>
      <c r="E29" s="24">
        <f aca="true" t="shared" si="6" ref="E29:Q29">E30+E37+E34</f>
        <v>4800</v>
      </c>
      <c r="F29" s="24">
        <f t="shared" si="6"/>
        <v>0</v>
      </c>
      <c r="G29" s="24">
        <f t="shared" si="6"/>
        <v>4800</v>
      </c>
      <c r="H29" s="24">
        <f t="shared" si="6"/>
        <v>0</v>
      </c>
      <c r="I29" s="24">
        <f t="shared" si="6"/>
        <v>4800</v>
      </c>
      <c r="J29" s="24">
        <f t="shared" si="6"/>
        <v>0</v>
      </c>
      <c r="K29" s="24">
        <f t="shared" si="6"/>
        <v>4800</v>
      </c>
      <c r="L29" s="24">
        <f t="shared" si="6"/>
        <v>15100</v>
      </c>
      <c r="M29" s="24">
        <f t="shared" si="6"/>
        <v>0</v>
      </c>
      <c r="N29" s="24">
        <f t="shared" si="6"/>
        <v>15100</v>
      </c>
      <c r="O29" s="24">
        <f t="shared" si="6"/>
        <v>0</v>
      </c>
      <c r="P29" s="24">
        <f t="shared" si="6"/>
        <v>15100</v>
      </c>
      <c r="Q29" s="25">
        <f t="shared" si="6"/>
        <v>8100</v>
      </c>
      <c r="U29" s="15"/>
    </row>
    <row r="30" spans="1:19" ht="18.75">
      <c r="A30" s="13" t="s">
        <v>31</v>
      </c>
      <c r="B30" s="1" t="s">
        <v>8</v>
      </c>
      <c r="C30" s="8" t="s">
        <v>9</v>
      </c>
      <c r="D30" s="8" t="s">
        <v>10</v>
      </c>
      <c r="E30" s="22">
        <f>E33</f>
        <v>2600</v>
      </c>
      <c r="F30" s="22"/>
      <c r="G30" s="22">
        <f>+E30</f>
        <v>2600</v>
      </c>
      <c r="H30" s="22">
        <v>0</v>
      </c>
      <c r="I30" s="22">
        <f>+G30</f>
        <v>2600</v>
      </c>
      <c r="J30" s="22">
        <f>+H30</f>
        <v>0</v>
      </c>
      <c r="K30" s="22">
        <f>K33</f>
        <v>2600</v>
      </c>
      <c r="L30" s="22">
        <f>L33</f>
        <v>2600</v>
      </c>
      <c r="M30" s="51">
        <v>0</v>
      </c>
      <c r="N30" s="51">
        <f>+L30</f>
        <v>2600</v>
      </c>
      <c r="O30" s="51"/>
      <c r="P30" s="51">
        <f>P33</f>
        <v>2600</v>
      </c>
      <c r="Q30" s="23">
        <f>Q33</f>
        <v>2600</v>
      </c>
      <c r="S30" s="15"/>
    </row>
    <row r="31" spans="1:17" ht="18.75">
      <c r="A31" s="13"/>
      <c r="B31" s="1" t="s">
        <v>3</v>
      </c>
      <c r="C31" s="8"/>
      <c r="D31" s="8"/>
      <c r="E31" s="22"/>
      <c r="F31" s="22"/>
      <c r="G31" s="22"/>
      <c r="H31" s="22"/>
      <c r="I31" s="22"/>
      <c r="J31" s="22"/>
      <c r="K31" s="22"/>
      <c r="L31" s="22"/>
      <c r="M31" s="51"/>
      <c r="N31" s="51"/>
      <c r="O31" s="51"/>
      <c r="P31" s="51"/>
      <c r="Q31" s="23"/>
    </row>
    <row r="32" spans="1:17" ht="37.5" hidden="1">
      <c r="A32" s="13"/>
      <c r="B32" s="1" t="s">
        <v>24</v>
      </c>
      <c r="C32" s="8"/>
      <c r="D32" s="8"/>
      <c r="E32" s="22"/>
      <c r="F32" s="22"/>
      <c r="G32" s="22"/>
      <c r="H32" s="22"/>
      <c r="I32" s="22"/>
      <c r="J32" s="22"/>
      <c r="K32" s="22"/>
      <c r="L32" s="22"/>
      <c r="M32" s="51"/>
      <c r="N32" s="51"/>
      <c r="O32" s="51"/>
      <c r="P32" s="51"/>
      <c r="Q32" s="23"/>
    </row>
    <row r="33" spans="1:17" ht="60" customHeight="1">
      <c r="A33" s="13"/>
      <c r="B33" s="1" t="s">
        <v>17</v>
      </c>
      <c r="C33" s="8"/>
      <c r="D33" s="8"/>
      <c r="E33" s="26">
        <v>2600</v>
      </c>
      <c r="F33" s="26"/>
      <c r="G33" s="26">
        <f>+E33</f>
        <v>2600</v>
      </c>
      <c r="H33" s="26">
        <v>0</v>
      </c>
      <c r="I33" s="26">
        <f>+G33</f>
        <v>2600</v>
      </c>
      <c r="J33" s="26"/>
      <c r="K33" s="26">
        <f>I33+J33</f>
        <v>2600</v>
      </c>
      <c r="L33" s="26">
        <v>2600</v>
      </c>
      <c r="M33" s="52">
        <v>0</v>
      </c>
      <c r="N33" s="52">
        <f>+L33</f>
        <v>2600</v>
      </c>
      <c r="O33" s="52"/>
      <c r="P33" s="52">
        <f>N33+O33</f>
        <v>2600</v>
      </c>
      <c r="Q33" s="27">
        <v>2600</v>
      </c>
    </row>
    <row r="34" spans="1:17" ht="18.75">
      <c r="A34" s="13" t="s">
        <v>40</v>
      </c>
      <c r="B34" s="1" t="s">
        <v>11</v>
      </c>
      <c r="C34" s="8" t="s">
        <v>9</v>
      </c>
      <c r="D34" s="8" t="s">
        <v>12</v>
      </c>
      <c r="E34" s="22">
        <f>E36</f>
        <v>2200</v>
      </c>
      <c r="F34" s="22"/>
      <c r="G34" s="22">
        <f>+E34</f>
        <v>2200</v>
      </c>
      <c r="H34" s="22">
        <f>+F34</f>
        <v>0</v>
      </c>
      <c r="I34" s="22">
        <f>+G34</f>
        <v>2200</v>
      </c>
      <c r="J34" s="22">
        <f>+H34</f>
        <v>0</v>
      </c>
      <c r="K34" s="22">
        <f>K36</f>
        <v>2200</v>
      </c>
      <c r="L34" s="22">
        <f>L36</f>
        <v>12500</v>
      </c>
      <c r="M34" s="22">
        <f>M36</f>
        <v>0</v>
      </c>
      <c r="N34" s="22">
        <f>N36</f>
        <v>12500</v>
      </c>
      <c r="O34" s="51"/>
      <c r="P34" s="51">
        <f>P36</f>
        <v>12500</v>
      </c>
      <c r="Q34" s="23">
        <f>Q36</f>
        <v>5500</v>
      </c>
    </row>
    <row r="35" spans="1:17" ht="18.75">
      <c r="A35" s="13"/>
      <c r="B35" s="1" t="s">
        <v>3</v>
      </c>
      <c r="C35" s="8"/>
      <c r="D35" s="8"/>
      <c r="E35" s="22"/>
      <c r="F35" s="22"/>
      <c r="G35" s="22"/>
      <c r="H35" s="22"/>
      <c r="I35" s="22"/>
      <c r="J35" s="22"/>
      <c r="K35" s="22"/>
      <c r="L35" s="22"/>
      <c r="M35" s="51"/>
      <c r="N35" s="51"/>
      <c r="O35" s="51"/>
      <c r="P35" s="51"/>
      <c r="Q35" s="23"/>
    </row>
    <row r="36" spans="1:20" ht="38.25" customHeight="1">
      <c r="A36" s="13"/>
      <c r="B36" s="1" t="s">
        <v>44</v>
      </c>
      <c r="C36" s="8"/>
      <c r="D36" s="8"/>
      <c r="E36" s="26">
        <v>2200</v>
      </c>
      <c r="F36" s="26"/>
      <c r="G36" s="26">
        <f>+E36</f>
        <v>2200</v>
      </c>
      <c r="H36" s="26">
        <v>0</v>
      </c>
      <c r="I36" s="26">
        <f>+G36</f>
        <v>2200</v>
      </c>
      <c r="J36" s="26"/>
      <c r="K36" s="26">
        <f>I36</f>
        <v>2200</v>
      </c>
      <c r="L36" s="26">
        <v>12500</v>
      </c>
      <c r="M36" s="52">
        <v>0</v>
      </c>
      <c r="N36" s="52">
        <f>+L36</f>
        <v>12500</v>
      </c>
      <c r="O36" s="52"/>
      <c r="P36" s="52">
        <f>N36+O36</f>
        <v>12500</v>
      </c>
      <c r="Q36" s="27">
        <v>5500</v>
      </c>
      <c r="T36" s="6"/>
    </row>
    <row r="37" spans="1:20" ht="18.75" hidden="1">
      <c r="A37" s="13" t="s">
        <v>41</v>
      </c>
      <c r="B37" s="1" t="s">
        <v>22</v>
      </c>
      <c r="C37" s="8" t="s">
        <v>9</v>
      </c>
      <c r="D37" s="8" t="s">
        <v>23</v>
      </c>
      <c r="E37" s="26">
        <f>E39</f>
        <v>0</v>
      </c>
      <c r="F37" s="26"/>
      <c r="G37" s="26"/>
      <c r="H37" s="26"/>
      <c r="I37" s="26"/>
      <c r="J37" s="26"/>
      <c r="K37" s="26"/>
      <c r="L37" s="26">
        <f>L39</f>
        <v>0</v>
      </c>
      <c r="M37" s="52"/>
      <c r="N37" s="52"/>
      <c r="O37" s="52"/>
      <c r="P37" s="52"/>
      <c r="Q37" s="27">
        <f>Q39</f>
        <v>0</v>
      </c>
      <c r="T37" s="6"/>
    </row>
    <row r="38" spans="1:20" ht="18.75" hidden="1">
      <c r="A38" s="13"/>
      <c r="B38" s="1" t="s">
        <v>3</v>
      </c>
      <c r="C38" s="8"/>
      <c r="D38" s="8"/>
      <c r="E38" s="26"/>
      <c r="F38" s="26"/>
      <c r="G38" s="26"/>
      <c r="H38" s="26"/>
      <c r="I38" s="26"/>
      <c r="J38" s="26"/>
      <c r="K38" s="26"/>
      <c r="L38" s="26"/>
      <c r="M38" s="52"/>
      <c r="N38" s="52"/>
      <c r="O38" s="52"/>
      <c r="P38" s="52"/>
      <c r="Q38" s="27"/>
      <c r="T38" s="6"/>
    </row>
    <row r="39" spans="1:20" ht="38.25" customHeight="1" hidden="1">
      <c r="A39" s="13"/>
      <c r="B39" s="1" t="s">
        <v>28</v>
      </c>
      <c r="C39" s="8"/>
      <c r="D39" s="8"/>
      <c r="E39" s="26">
        <v>0</v>
      </c>
      <c r="F39" s="26"/>
      <c r="G39" s="26"/>
      <c r="H39" s="26"/>
      <c r="I39" s="26"/>
      <c r="J39" s="26"/>
      <c r="K39" s="26"/>
      <c r="L39" s="26">
        <v>0</v>
      </c>
      <c r="M39" s="52"/>
      <c r="N39" s="52"/>
      <c r="O39" s="52"/>
      <c r="P39" s="52"/>
      <c r="Q39" s="27">
        <v>0</v>
      </c>
      <c r="T39" s="6"/>
    </row>
    <row r="40" spans="1:20" ht="18.75">
      <c r="A40" s="14" t="s">
        <v>13</v>
      </c>
      <c r="B40" s="9" t="s">
        <v>14</v>
      </c>
      <c r="C40" s="18" t="s">
        <v>16</v>
      </c>
      <c r="D40" s="18"/>
      <c r="E40" s="28">
        <f aca="true" t="shared" si="7" ref="E40:Q40">E41</f>
        <v>33497</v>
      </c>
      <c r="F40" s="28">
        <f t="shared" si="7"/>
        <v>13908</v>
      </c>
      <c r="G40" s="28">
        <f t="shared" si="7"/>
        <v>47405</v>
      </c>
      <c r="H40" s="28">
        <f t="shared" si="7"/>
        <v>0</v>
      </c>
      <c r="I40" s="28">
        <f t="shared" si="7"/>
        <v>47405</v>
      </c>
      <c r="J40" s="28">
        <f t="shared" si="7"/>
        <v>0</v>
      </c>
      <c r="K40" s="28">
        <f t="shared" si="7"/>
        <v>47405</v>
      </c>
      <c r="L40" s="28">
        <f t="shared" si="7"/>
        <v>32093</v>
      </c>
      <c r="M40" s="28">
        <f t="shared" si="7"/>
        <v>0</v>
      </c>
      <c r="N40" s="28">
        <f t="shared" si="7"/>
        <v>32093</v>
      </c>
      <c r="O40" s="28">
        <f t="shared" si="7"/>
        <v>0</v>
      </c>
      <c r="P40" s="28">
        <f t="shared" si="7"/>
        <v>32093</v>
      </c>
      <c r="Q40" s="29">
        <f t="shared" si="7"/>
        <v>31670</v>
      </c>
      <c r="T40" s="6"/>
    </row>
    <row r="41" spans="1:20" ht="18.75">
      <c r="A41" s="13" t="s">
        <v>27</v>
      </c>
      <c r="B41" s="1" t="s">
        <v>15</v>
      </c>
      <c r="C41" s="8" t="s">
        <v>16</v>
      </c>
      <c r="D41" s="8" t="s">
        <v>4</v>
      </c>
      <c r="E41" s="26">
        <f>+E43</f>
        <v>33497</v>
      </c>
      <c r="F41" s="26">
        <f>+F43</f>
        <v>13908</v>
      </c>
      <c r="G41" s="26">
        <f>+E41+F41</f>
        <v>47405</v>
      </c>
      <c r="H41" s="26">
        <v>0</v>
      </c>
      <c r="I41" s="26">
        <f>+G41</f>
        <v>47405</v>
      </c>
      <c r="J41" s="26"/>
      <c r="K41" s="26">
        <f>K43</f>
        <v>47405</v>
      </c>
      <c r="L41" s="26">
        <f>+L43</f>
        <v>32093</v>
      </c>
      <c r="M41" s="52">
        <v>0</v>
      </c>
      <c r="N41" s="52">
        <f>+L41</f>
        <v>32093</v>
      </c>
      <c r="O41" s="52"/>
      <c r="P41" s="52">
        <f>P43</f>
        <v>32093</v>
      </c>
      <c r="Q41" s="27">
        <f>+Q43</f>
        <v>31670</v>
      </c>
      <c r="T41" s="6"/>
    </row>
    <row r="42" spans="1:20" ht="18.75">
      <c r="A42" s="13"/>
      <c r="B42" s="1" t="s">
        <v>3</v>
      </c>
      <c r="C42" s="8"/>
      <c r="D42" s="8"/>
      <c r="E42" s="26"/>
      <c r="F42" s="26"/>
      <c r="G42" s="26"/>
      <c r="H42" s="26"/>
      <c r="I42" s="26"/>
      <c r="J42" s="26"/>
      <c r="K42" s="26"/>
      <c r="L42" s="26"/>
      <c r="M42" s="52"/>
      <c r="N42" s="52"/>
      <c r="O42" s="52"/>
      <c r="P42" s="52"/>
      <c r="Q42" s="27"/>
      <c r="T42" s="6"/>
    </row>
    <row r="43" spans="1:20" ht="74.25" customHeight="1" thickBot="1">
      <c r="A43" s="33"/>
      <c r="B43" s="34" t="s">
        <v>26</v>
      </c>
      <c r="C43" s="35"/>
      <c r="D43" s="35"/>
      <c r="E43" s="36">
        <v>33497</v>
      </c>
      <c r="F43" s="36">
        <v>13908</v>
      </c>
      <c r="G43" s="36">
        <f>+E43+F43</f>
        <v>47405</v>
      </c>
      <c r="H43" s="36">
        <v>0</v>
      </c>
      <c r="I43" s="36">
        <f>+G43</f>
        <v>47405</v>
      </c>
      <c r="J43" s="36"/>
      <c r="K43" s="36">
        <f>I43+J43</f>
        <v>47405</v>
      </c>
      <c r="L43" s="36">
        <v>32093</v>
      </c>
      <c r="M43" s="53">
        <v>0</v>
      </c>
      <c r="N43" s="53">
        <f>+L43</f>
        <v>32093</v>
      </c>
      <c r="O43" s="53"/>
      <c r="P43" s="53">
        <f>N43+O43</f>
        <v>32093</v>
      </c>
      <c r="Q43" s="37">
        <v>31670</v>
      </c>
      <c r="T43" s="6"/>
    </row>
    <row r="44" spans="1:17" s="5" customFormat="1" ht="24.75" customHeight="1" thickBot="1">
      <c r="A44" s="100" t="s">
        <v>18</v>
      </c>
      <c r="B44" s="101"/>
      <c r="C44" s="31"/>
      <c r="D44" s="31"/>
      <c r="E44" s="32">
        <f aca="true" t="shared" si="8" ref="E44:Q44">E29+E18+E40</f>
        <v>91409.6</v>
      </c>
      <c r="F44" s="32">
        <f t="shared" si="8"/>
        <v>13908</v>
      </c>
      <c r="G44" s="32">
        <f t="shared" si="8"/>
        <v>105317.6</v>
      </c>
      <c r="H44" s="32">
        <f t="shared" si="8"/>
        <v>2314</v>
      </c>
      <c r="I44" s="32">
        <f t="shared" si="8"/>
        <v>107631.6</v>
      </c>
      <c r="J44" s="32">
        <f t="shared" si="8"/>
        <v>1286</v>
      </c>
      <c r="K44" s="32">
        <f t="shared" si="8"/>
        <v>108917.6</v>
      </c>
      <c r="L44" s="32">
        <f t="shared" si="8"/>
        <v>47193</v>
      </c>
      <c r="M44" s="32">
        <f t="shared" si="8"/>
        <v>39000</v>
      </c>
      <c r="N44" s="32">
        <f t="shared" si="8"/>
        <v>86193</v>
      </c>
      <c r="O44" s="32">
        <f t="shared" si="8"/>
        <v>12429</v>
      </c>
      <c r="P44" s="32">
        <f t="shared" si="8"/>
        <v>98622</v>
      </c>
      <c r="Q44" s="54">
        <f t="shared" si="8"/>
        <v>39770</v>
      </c>
    </row>
    <row r="45" spans="5:17" ht="18.75"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3" ht="18.75">
      <c r="A46" s="91" t="s">
        <v>35</v>
      </c>
      <c r="B46" s="92"/>
      <c r="C46" s="92"/>
    </row>
    <row r="47" spans="1:16" ht="18.75">
      <c r="A47" s="91" t="s">
        <v>36</v>
      </c>
      <c r="B47" s="92"/>
      <c r="C47" s="92"/>
      <c r="K47" s="3" t="s">
        <v>42</v>
      </c>
      <c r="L47" s="10" t="s">
        <v>42</v>
      </c>
      <c r="M47" s="10"/>
      <c r="N47" s="10"/>
      <c r="O47" s="10"/>
      <c r="P47" s="10"/>
    </row>
    <row r="49" spans="1:3" ht="18.75">
      <c r="A49" s="111" t="s">
        <v>33</v>
      </c>
      <c r="B49" s="112"/>
      <c r="C49" s="46"/>
    </row>
    <row r="50" spans="1:12" ht="18.75">
      <c r="A50" s="91" t="s">
        <v>34</v>
      </c>
      <c r="B50" s="92"/>
      <c r="C50" s="92"/>
      <c r="K50" s="3" t="s">
        <v>43</v>
      </c>
      <c r="L50" s="3" t="s">
        <v>43</v>
      </c>
    </row>
  </sheetData>
  <sheetProtection/>
  <mergeCells count="24">
    <mergeCell ref="P14:P16"/>
    <mergeCell ref="L14:L16"/>
    <mergeCell ref="B10:Q10"/>
    <mergeCell ref="Q14:Q16"/>
    <mergeCell ref="A49:B49"/>
    <mergeCell ref="E14:E16"/>
    <mergeCell ref="A46:C46"/>
    <mergeCell ref="A47:C47"/>
    <mergeCell ref="A7:Q7"/>
    <mergeCell ref="A44:B44"/>
    <mergeCell ref="C14:C16"/>
    <mergeCell ref="A14:A16"/>
    <mergeCell ref="B14:B16"/>
    <mergeCell ref="D14:D16"/>
    <mergeCell ref="M14:M16"/>
    <mergeCell ref="O14:O16"/>
    <mergeCell ref="F14:F16"/>
    <mergeCell ref="N14:N16"/>
    <mergeCell ref="A50:C50"/>
    <mergeCell ref="G14:G16"/>
    <mergeCell ref="H14:H16"/>
    <mergeCell ref="I14:I16"/>
    <mergeCell ref="J14:J16"/>
    <mergeCell ref="K14:K16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78"/>
  <sheetViews>
    <sheetView tabSelected="1" view="pageBreakPreview" zoomScale="60" zoomScaleNormal="70" zoomScalePageLayoutView="0" workbookViewId="0" topLeftCell="A1">
      <pane xSplit="22" ySplit="14" topLeftCell="W54" activePane="bottomRight" state="frozen"/>
      <selection pane="topLeft" activeCell="A1" sqref="A1"/>
      <selection pane="topRight" activeCell="AG1" sqref="AG1"/>
      <selection pane="bottomLeft" activeCell="A8" sqref="A8"/>
      <selection pane="bottomRight" activeCell="Q3" sqref="Q3"/>
    </sheetView>
  </sheetViews>
  <sheetFormatPr defaultColWidth="9.140625" defaultRowHeight="12.75"/>
  <cols>
    <col min="1" max="1" width="7.00390625" style="3" customWidth="1"/>
    <col min="2" max="2" width="104.421875" style="3" customWidth="1"/>
    <col min="3" max="3" width="11.57421875" style="3" customWidth="1"/>
    <col min="4" max="4" width="15.421875" style="3" customWidth="1"/>
    <col min="5" max="5" width="16.7109375" style="3" hidden="1" customWidth="1"/>
    <col min="6" max="6" width="13.7109375" style="3" hidden="1" customWidth="1"/>
    <col min="7" max="7" width="17.00390625" style="3" hidden="1" customWidth="1"/>
    <col min="8" max="8" width="16.421875" style="3" hidden="1" customWidth="1"/>
    <col min="9" max="9" width="18.8515625" style="3" hidden="1" customWidth="1"/>
    <col min="10" max="11" width="16.421875" style="3" hidden="1" customWidth="1"/>
    <col min="12" max="12" width="16.7109375" style="3" hidden="1" customWidth="1"/>
    <col min="13" max="13" width="22.140625" style="3" hidden="1" customWidth="1"/>
    <col min="14" max="16" width="16.57421875" style="3" hidden="1" customWidth="1"/>
    <col min="17" max="17" width="20.140625" style="3" customWidth="1"/>
    <col min="18" max="19" width="16.57421875" style="3" hidden="1" customWidth="1"/>
    <col min="20" max="20" width="19.421875" style="3" customWidth="1"/>
    <col min="21" max="21" width="16.57421875" style="3" hidden="1" customWidth="1"/>
    <col min="22" max="22" width="14.00390625" style="3" hidden="1" customWidth="1"/>
    <col min="23" max="23" width="19.57421875" style="3" hidden="1" customWidth="1"/>
    <col min="24" max="24" width="16.00390625" style="3" hidden="1" customWidth="1"/>
    <col min="25" max="25" width="19.8515625" style="3" customWidth="1"/>
    <col min="26" max="16384" width="9.140625" style="3" customWidth="1"/>
  </cols>
  <sheetData>
    <row r="1" ht="18.75">
      <c r="Q1" s="3" t="s">
        <v>124</v>
      </c>
    </row>
    <row r="2" ht="18.75">
      <c r="Q2" s="3" t="s">
        <v>20</v>
      </c>
    </row>
    <row r="3" spans="17:33" ht="28.5" customHeight="1">
      <c r="Q3" s="12" t="s">
        <v>125</v>
      </c>
      <c r="R3" s="12"/>
      <c r="AC3" s="12"/>
      <c r="AD3" s="12"/>
      <c r="AE3" s="12"/>
      <c r="AF3" s="12"/>
      <c r="AG3" s="12"/>
    </row>
    <row r="4" spans="17:33" ht="18.75">
      <c r="Q4" s="12"/>
      <c r="R4" s="12"/>
      <c r="AC4" s="12"/>
      <c r="AD4" s="12"/>
      <c r="AE4" s="12"/>
      <c r="AF4" s="12"/>
      <c r="AG4" s="12"/>
    </row>
    <row r="5" spans="18:33" ht="18.75">
      <c r="R5" s="2"/>
      <c r="AD5" s="2"/>
      <c r="AE5" s="2"/>
      <c r="AF5" s="2"/>
      <c r="AG5" s="2"/>
    </row>
    <row r="6" spans="17:37" ht="18.75">
      <c r="Q6" s="3" t="s">
        <v>49</v>
      </c>
      <c r="R6" s="2"/>
      <c r="AD6" s="2"/>
      <c r="AE6" s="2"/>
      <c r="AF6" s="2"/>
      <c r="AG6" s="2"/>
      <c r="AH6" s="90"/>
      <c r="AI6" s="90"/>
      <c r="AJ6" s="90"/>
      <c r="AK6" s="90"/>
    </row>
    <row r="7" spans="18:37" ht="18.75">
      <c r="R7" s="2"/>
      <c r="AD7" s="2"/>
      <c r="AE7" s="2"/>
      <c r="AF7" s="2"/>
      <c r="AG7" s="2"/>
      <c r="AH7" s="90"/>
      <c r="AI7" s="90"/>
      <c r="AJ7" s="90"/>
      <c r="AK7" s="90"/>
    </row>
    <row r="8" spans="1:39" ht="47.25" customHeight="1">
      <c r="A8" s="99" t="s">
        <v>122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</row>
    <row r="9" spans="1:39" ht="18.75" customHeight="1" hidden="1">
      <c r="A9" s="99" t="s">
        <v>122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</row>
    <row r="10" spans="15:25" ht="19.5" thickBot="1">
      <c r="O10" s="4" t="s">
        <v>78</v>
      </c>
      <c r="P10" s="4"/>
      <c r="S10" s="87"/>
      <c r="U10" s="4" t="s">
        <v>78</v>
      </c>
      <c r="Y10" s="87" t="s">
        <v>78</v>
      </c>
    </row>
    <row r="11" spans="1:25" ht="17.25" customHeight="1">
      <c r="A11" s="118" t="s">
        <v>0</v>
      </c>
      <c r="B11" s="121" t="s">
        <v>19</v>
      </c>
      <c r="C11" s="121" t="s">
        <v>5</v>
      </c>
      <c r="D11" s="93" t="s">
        <v>6</v>
      </c>
      <c r="E11" s="96" t="s">
        <v>38</v>
      </c>
      <c r="F11" s="96" t="s">
        <v>107</v>
      </c>
      <c r="G11" s="96" t="s">
        <v>38</v>
      </c>
      <c r="H11" s="96" t="s">
        <v>64</v>
      </c>
      <c r="I11" s="96" t="s">
        <v>61</v>
      </c>
      <c r="J11" s="96" t="s">
        <v>64</v>
      </c>
      <c r="K11" s="93" t="s">
        <v>61</v>
      </c>
      <c r="L11" s="93" t="s">
        <v>64</v>
      </c>
      <c r="M11" s="93" t="s">
        <v>118</v>
      </c>
      <c r="N11" s="96" t="s">
        <v>39</v>
      </c>
      <c r="O11" s="96" t="s">
        <v>64</v>
      </c>
      <c r="P11" s="127" t="s">
        <v>119</v>
      </c>
      <c r="Q11" s="93" t="s">
        <v>38</v>
      </c>
      <c r="R11" s="93" t="s">
        <v>39</v>
      </c>
      <c r="S11" s="93" t="s">
        <v>64</v>
      </c>
      <c r="T11" s="93" t="s">
        <v>120</v>
      </c>
      <c r="U11" s="96" t="s">
        <v>81</v>
      </c>
      <c r="V11" s="93" t="s">
        <v>64</v>
      </c>
      <c r="W11" s="93" t="s">
        <v>81</v>
      </c>
      <c r="X11" s="93" t="s">
        <v>64</v>
      </c>
      <c r="Y11" s="115" t="s">
        <v>121</v>
      </c>
    </row>
    <row r="12" spans="1:25" ht="27" customHeight="1">
      <c r="A12" s="119"/>
      <c r="B12" s="122"/>
      <c r="C12" s="122"/>
      <c r="D12" s="113"/>
      <c r="E12" s="94"/>
      <c r="F12" s="94"/>
      <c r="G12" s="94"/>
      <c r="H12" s="94"/>
      <c r="I12" s="94"/>
      <c r="J12" s="94"/>
      <c r="K12" s="113"/>
      <c r="L12" s="113"/>
      <c r="M12" s="113"/>
      <c r="N12" s="94"/>
      <c r="O12" s="94"/>
      <c r="P12" s="128"/>
      <c r="Q12" s="113"/>
      <c r="R12" s="113"/>
      <c r="S12" s="113"/>
      <c r="T12" s="113"/>
      <c r="U12" s="94"/>
      <c r="V12" s="113"/>
      <c r="W12" s="113"/>
      <c r="X12" s="113"/>
      <c r="Y12" s="116"/>
    </row>
    <row r="13" spans="1:25" ht="37.5" customHeight="1" thickBot="1">
      <c r="A13" s="120"/>
      <c r="B13" s="123"/>
      <c r="C13" s="123"/>
      <c r="D13" s="124"/>
      <c r="E13" s="95"/>
      <c r="F13" s="95"/>
      <c r="G13" s="95"/>
      <c r="H13" s="95"/>
      <c r="I13" s="95"/>
      <c r="J13" s="95"/>
      <c r="K13" s="114"/>
      <c r="L13" s="114"/>
      <c r="M13" s="114"/>
      <c r="N13" s="95"/>
      <c r="O13" s="95"/>
      <c r="P13" s="129"/>
      <c r="Q13" s="114"/>
      <c r="R13" s="114"/>
      <c r="S13" s="114"/>
      <c r="T13" s="114"/>
      <c r="U13" s="95"/>
      <c r="V13" s="124"/>
      <c r="W13" s="114"/>
      <c r="X13" s="114"/>
      <c r="Y13" s="117"/>
    </row>
    <row r="14" spans="1:25" ht="21.75" customHeight="1" thickBot="1">
      <c r="A14" s="38" t="s">
        <v>21</v>
      </c>
      <c r="B14" s="43">
        <v>2</v>
      </c>
      <c r="C14" s="43">
        <v>3</v>
      </c>
      <c r="D14" s="44">
        <v>4</v>
      </c>
      <c r="E14" s="44">
        <v>5</v>
      </c>
      <c r="F14" s="44">
        <v>6</v>
      </c>
      <c r="G14" s="44">
        <v>5</v>
      </c>
      <c r="H14" s="44">
        <v>6</v>
      </c>
      <c r="I14" s="44">
        <v>5</v>
      </c>
      <c r="J14" s="44">
        <v>6</v>
      </c>
      <c r="K14" s="44">
        <v>5</v>
      </c>
      <c r="L14" s="44">
        <v>6</v>
      </c>
      <c r="M14" s="44">
        <v>5</v>
      </c>
      <c r="N14" s="44">
        <v>8</v>
      </c>
      <c r="O14" s="44">
        <v>9</v>
      </c>
      <c r="P14" s="44">
        <v>6</v>
      </c>
      <c r="Q14" s="44">
        <v>5</v>
      </c>
      <c r="R14" s="44">
        <v>8</v>
      </c>
      <c r="S14" s="44">
        <v>9</v>
      </c>
      <c r="T14" s="44">
        <v>6</v>
      </c>
      <c r="U14" s="44">
        <v>11</v>
      </c>
      <c r="V14" s="44">
        <v>12</v>
      </c>
      <c r="W14" s="44">
        <v>11</v>
      </c>
      <c r="X14" s="88">
        <v>12</v>
      </c>
      <c r="Y14" s="89">
        <v>7</v>
      </c>
    </row>
    <row r="15" spans="1:25" ht="18.75">
      <c r="A15" s="30">
        <v>1</v>
      </c>
      <c r="B15" s="39" t="s">
        <v>1</v>
      </c>
      <c r="C15" s="40" t="s">
        <v>4</v>
      </c>
      <c r="D15" s="40"/>
      <c r="E15" s="41">
        <f>+E16</f>
        <v>162581.40000000002</v>
      </c>
      <c r="F15" s="41">
        <f>+F16</f>
        <v>-9288.4</v>
      </c>
      <c r="G15" s="41">
        <f>+G16</f>
        <v>153293</v>
      </c>
      <c r="H15" s="41">
        <f>+H16</f>
        <v>0</v>
      </c>
      <c r="I15" s="41">
        <f aca="true" t="shared" si="0" ref="I15:I64">G15+H15</f>
        <v>153293</v>
      </c>
      <c r="J15" s="41">
        <f>J16</f>
        <v>0</v>
      </c>
      <c r="K15" s="41">
        <f>I15+J15</f>
        <v>153293</v>
      </c>
      <c r="L15" s="41">
        <f>L16</f>
        <v>0</v>
      </c>
      <c r="M15" s="41">
        <f>K15+L15</f>
        <v>153293</v>
      </c>
      <c r="N15" s="41">
        <f>+N16</f>
        <v>47557.8</v>
      </c>
      <c r="O15" s="41">
        <f>+O16</f>
        <v>0</v>
      </c>
      <c r="P15" s="41">
        <f>P16</f>
        <v>0</v>
      </c>
      <c r="Q15" s="41">
        <f>M15+P15</f>
        <v>153293</v>
      </c>
      <c r="R15" s="41">
        <f aca="true" t="shared" si="1" ref="R15:R43">N15+O15</f>
        <v>47557.8</v>
      </c>
      <c r="S15" s="41">
        <f>S16</f>
        <v>0</v>
      </c>
      <c r="T15" s="41">
        <f aca="true" t="shared" si="2" ref="T15:T50">R15+S15</f>
        <v>47557.8</v>
      </c>
      <c r="U15" s="41">
        <f>+U16</f>
        <v>44171.7</v>
      </c>
      <c r="V15" s="41">
        <f>+V16</f>
        <v>0</v>
      </c>
      <c r="W15" s="41">
        <f>U15+V15</f>
        <v>44171.7</v>
      </c>
      <c r="X15" s="41">
        <f>X16</f>
        <v>0</v>
      </c>
      <c r="Y15" s="41">
        <f aca="true" t="shared" si="3" ref="Y15:Y50">W15+X15</f>
        <v>44171.7</v>
      </c>
    </row>
    <row r="16" spans="1:25" ht="18.75">
      <c r="A16" s="13" t="s">
        <v>2</v>
      </c>
      <c r="B16" s="7" t="s">
        <v>29</v>
      </c>
      <c r="C16" s="17" t="s">
        <v>4</v>
      </c>
      <c r="D16" s="17" t="s">
        <v>32</v>
      </c>
      <c r="E16" s="20">
        <f>E18+E19+E20+E21+E22+E23+E24+E25+E26+E28+E30+E27+E29</f>
        <v>162581.40000000002</v>
      </c>
      <c r="F16" s="20">
        <f>F18+F19+F20+F21+F22+F23+F24+F25+F26+F28+F30+F27+F29</f>
        <v>-9288.4</v>
      </c>
      <c r="G16" s="20">
        <f>G18+G19+G20+G21+G22+G23+G24+G25+G26+G28+G30+G27+G29</f>
        <v>153293</v>
      </c>
      <c r="H16" s="20">
        <f>H18+H19+H20+H21+H22+H23+H24+H25+H26+H28+H30+H27+H29</f>
        <v>0</v>
      </c>
      <c r="I16" s="20">
        <f>G16+H16</f>
        <v>153293</v>
      </c>
      <c r="J16" s="20">
        <f>J19+J20+J21+J22+J25+J26+J24+J23+J27+J28+J29+J30</f>
        <v>0</v>
      </c>
      <c r="K16" s="20">
        <f>I16+J16</f>
        <v>153293</v>
      </c>
      <c r="L16" s="20">
        <f>L19+L20+L21+L22+L23+L24+L25+L26+L27+L28+L29+L30</f>
        <v>0</v>
      </c>
      <c r="M16" s="20">
        <f>K16+L16</f>
        <v>153293</v>
      </c>
      <c r="N16" s="20">
        <f>N18+N19+N20+N21+N22+N23+N24+N25+N26+N28+N30</f>
        <v>47557.8</v>
      </c>
      <c r="O16" s="20">
        <f>O18+O19+O20+O21+O22+O23+O24+O25+O26+O28+O30</f>
        <v>0</v>
      </c>
      <c r="P16" s="20">
        <f>P19+P20+P21+P22+P23+P24+P25+P26+P27+P28+P29+P30</f>
        <v>0</v>
      </c>
      <c r="Q16" s="20">
        <f aca="true" t="shared" si="4" ref="Q16:Q64">M16+P16</f>
        <v>153293</v>
      </c>
      <c r="R16" s="20">
        <f t="shared" si="1"/>
        <v>47557.8</v>
      </c>
      <c r="S16" s="20">
        <f>S19+S20+S21+S22+S23+S24+S25+S26+S27+S28+S29+S30</f>
        <v>0</v>
      </c>
      <c r="T16" s="20">
        <f t="shared" si="2"/>
        <v>47557.8</v>
      </c>
      <c r="U16" s="20">
        <f>U18+U19+U20+U21+U22+U23+U24+U25+U26+U28+U30</f>
        <v>44171.7</v>
      </c>
      <c r="V16" s="20">
        <f>V18+V19+V20+V21+V22+V23+V24+V25+V26+V28+V30</f>
        <v>0</v>
      </c>
      <c r="W16" s="20">
        <f aca="true" t="shared" si="5" ref="W16:W64">U16+V16</f>
        <v>44171.7</v>
      </c>
      <c r="X16" s="20">
        <f>X19+X20+X21+X22+X23+X24+X25+X26+X27+X28+X29+X30</f>
        <v>0</v>
      </c>
      <c r="Y16" s="20">
        <f t="shared" si="3"/>
        <v>44171.7</v>
      </c>
    </row>
    <row r="17" spans="1:25" ht="18.75">
      <c r="A17" s="13"/>
      <c r="B17" s="1" t="s">
        <v>3</v>
      </c>
      <c r="C17" s="17"/>
      <c r="D17" s="17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8.75" customHeight="1" hidden="1">
      <c r="A18" s="13"/>
      <c r="B18" s="1"/>
      <c r="C18" s="8"/>
      <c r="D18" s="8"/>
      <c r="E18" s="22"/>
      <c r="F18" s="22"/>
      <c r="G18" s="22"/>
      <c r="H18" s="22"/>
      <c r="I18" s="22">
        <f t="shared" si="0"/>
        <v>0</v>
      </c>
      <c r="J18" s="22"/>
      <c r="K18" s="22">
        <f aca="true" t="shared" si="6" ref="K18:K30">I18+J18</f>
        <v>0</v>
      </c>
      <c r="L18" s="22"/>
      <c r="M18" s="22">
        <f aca="true" t="shared" si="7" ref="M18:M50">K18+L18</f>
        <v>0</v>
      </c>
      <c r="N18" s="22"/>
      <c r="O18" s="22"/>
      <c r="P18" s="22"/>
      <c r="Q18" s="22">
        <f t="shared" si="4"/>
        <v>0</v>
      </c>
      <c r="R18" s="22">
        <f t="shared" si="1"/>
        <v>0</v>
      </c>
      <c r="S18" s="22"/>
      <c r="T18" s="22">
        <f t="shared" si="2"/>
        <v>0</v>
      </c>
      <c r="U18" s="22"/>
      <c r="V18" s="22"/>
      <c r="W18" s="22">
        <f t="shared" si="5"/>
        <v>0</v>
      </c>
      <c r="X18" s="22"/>
      <c r="Y18" s="22">
        <f t="shared" si="3"/>
        <v>0</v>
      </c>
    </row>
    <row r="19" spans="1:25" ht="37.5">
      <c r="A19" s="13"/>
      <c r="B19" s="16" t="s">
        <v>89</v>
      </c>
      <c r="C19" s="8"/>
      <c r="D19" s="8"/>
      <c r="E19" s="22">
        <f>1386.4+4000+882</f>
        <v>6268.4</v>
      </c>
      <c r="F19" s="47">
        <v>-765</v>
      </c>
      <c r="G19" s="22">
        <f aca="true" t="shared" si="8" ref="G19:G30">+E19+F19</f>
        <v>5503.4</v>
      </c>
      <c r="H19" s="22"/>
      <c r="I19" s="22">
        <f t="shared" si="0"/>
        <v>5503.4</v>
      </c>
      <c r="J19" s="22">
        <v>0</v>
      </c>
      <c r="K19" s="22">
        <f t="shared" si="6"/>
        <v>5503.4</v>
      </c>
      <c r="L19" s="22">
        <v>0</v>
      </c>
      <c r="M19" s="22">
        <f t="shared" si="7"/>
        <v>5503.4</v>
      </c>
      <c r="N19" s="22">
        <v>0</v>
      </c>
      <c r="O19" s="22">
        <v>0</v>
      </c>
      <c r="P19" s="22">
        <v>0</v>
      </c>
      <c r="Q19" s="22">
        <f t="shared" si="4"/>
        <v>5503.4</v>
      </c>
      <c r="R19" s="22">
        <f t="shared" si="1"/>
        <v>0</v>
      </c>
      <c r="S19" s="22">
        <v>0</v>
      </c>
      <c r="T19" s="22">
        <f t="shared" si="2"/>
        <v>0</v>
      </c>
      <c r="U19" s="22">
        <v>0</v>
      </c>
      <c r="V19" s="22">
        <v>0</v>
      </c>
      <c r="W19" s="22">
        <f t="shared" si="5"/>
        <v>0</v>
      </c>
      <c r="X19" s="22">
        <v>0</v>
      </c>
      <c r="Y19" s="22">
        <f t="shared" si="3"/>
        <v>0</v>
      </c>
    </row>
    <row r="20" spans="1:25" ht="28.5" customHeight="1">
      <c r="A20" s="13"/>
      <c r="B20" s="16" t="s">
        <v>85</v>
      </c>
      <c r="C20" s="8"/>
      <c r="D20" s="8"/>
      <c r="E20" s="22">
        <f>8335.5+25000+480</f>
        <v>33815.5</v>
      </c>
      <c r="F20" s="47">
        <v>-5550</v>
      </c>
      <c r="G20" s="22">
        <f t="shared" si="8"/>
        <v>28265.5</v>
      </c>
      <c r="H20" s="22"/>
      <c r="I20" s="22">
        <f t="shared" si="0"/>
        <v>28265.5</v>
      </c>
      <c r="J20" s="22">
        <v>0</v>
      </c>
      <c r="K20" s="22">
        <f t="shared" si="6"/>
        <v>28265.5</v>
      </c>
      <c r="L20" s="22">
        <v>0</v>
      </c>
      <c r="M20" s="22">
        <f t="shared" si="7"/>
        <v>28265.5</v>
      </c>
      <c r="N20" s="22">
        <v>3397.2</v>
      </c>
      <c r="O20" s="22">
        <v>0</v>
      </c>
      <c r="P20" s="22">
        <v>0</v>
      </c>
      <c r="Q20" s="22">
        <f t="shared" si="4"/>
        <v>28265.5</v>
      </c>
      <c r="R20" s="22">
        <f t="shared" si="1"/>
        <v>3397.2</v>
      </c>
      <c r="S20" s="22">
        <v>0</v>
      </c>
      <c r="T20" s="22">
        <f t="shared" si="2"/>
        <v>3397.2</v>
      </c>
      <c r="U20" s="22">
        <v>0</v>
      </c>
      <c r="V20" s="22">
        <v>0</v>
      </c>
      <c r="W20" s="22">
        <f t="shared" si="5"/>
        <v>0</v>
      </c>
      <c r="X20" s="22">
        <v>0</v>
      </c>
      <c r="Y20" s="22">
        <f t="shared" si="3"/>
        <v>0</v>
      </c>
    </row>
    <row r="21" spans="1:25" ht="18.75">
      <c r="A21" s="13"/>
      <c r="B21" s="1" t="s">
        <v>82</v>
      </c>
      <c r="C21" s="8"/>
      <c r="D21" s="8"/>
      <c r="E21" s="22">
        <f>550.7+5411.8+1024.8</f>
        <v>6987.3</v>
      </c>
      <c r="F21" s="47">
        <v>-1295.8</v>
      </c>
      <c r="G21" s="22">
        <f t="shared" si="8"/>
        <v>5691.5</v>
      </c>
      <c r="H21" s="22"/>
      <c r="I21" s="22">
        <f t="shared" si="0"/>
        <v>5691.5</v>
      </c>
      <c r="J21" s="22">
        <v>0</v>
      </c>
      <c r="K21" s="22">
        <f t="shared" si="6"/>
        <v>5691.5</v>
      </c>
      <c r="L21" s="22">
        <v>0</v>
      </c>
      <c r="M21" s="22">
        <f t="shared" si="7"/>
        <v>5691.5</v>
      </c>
      <c r="N21" s="22">
        <v>3247.5</v>
      </c>
      <c r="O21" s="22">
        <v>0</v>
      </c>
      <c r="P21" s="22">
        <v>0</v>
      </c>
      <c r="Q21" s="22">
        <f t="shared" si="4"/>
        <v>5691.5</v>
      </c>
      <c r="R21" s="22">
        <f t="shared" si="1"/>
        <v>3247.5</v>
      </c>
      <c r="S21" s="22">
        <v>0</v>
      </c>
      <c r="T21" s="22">
        <f t="shared" si="2"/>
        <v>3247.5</v>
      </c>
      <c r="U21" s="22">
        <v>0</v>
      </c>
      <c r="V21" s="22">
        <v>0</v>
      </c>
      <c r="W21" s="22">
        <f t="shared" si="5"/>
        <v>0</v>
      </c>
      <c r="X21" s="22">
        <v>0</v>
      </c>
      <c r="Y21" s="22">
        <f t="shared" si="3"/>
        <v>0</v>
      </c>
    </row>
    <row r="22" spans="1:25" ht="45" customHeight="1">
      <c r="A22" s="13"/>
      <c r="B22" s="1" t="s">
        <v>83</v>
      </c>
      <c r="C22" s="8"/>
      <c r="D22" s="8"/>
      <c r="E22" s="22">
        <f>1429.8+14235.3</f>
        <v>15665.099999999999</v>
      </c>
      <c r="F22" s="47">
        <v>-3548.3</v>
      </c>
      <c r="G22" s="22">
        <f t="shared" si="8"/>
        <v>12116.8</v>
      </c>
      <c r="H22" s="22"/>
      <c r="I22" s="22">
        <f t="shared" si="0"/>
        <v>12116.8</v>
      </c>
      <c r="J22" s="22">
        <v>0</v>
      </c>
      <c r="K22" s="22">
        <f t="shared" si="6"/>
        <v>12116.8</v>
      </c>
      <c r="L22" s="22">
        <v>0</v>
      </c>
      <c r="M22" s="22">
        <f t="shared" si="7"/>
        <v>12116.8</v>
      </c>
      <c r="N22" s="22">
        <v>15415.8</v>
      </c>
      <c r="O22" s="22">
        <v>0</v>
      </c>
      <c r="P22" s="22">
        <v>0</v>
      </c>
      <c r="Q22" s="22">
        <f t="shared" si="4"/>
        <v>12116.8</v>
      </c>
      <c r="R22" s="22">
        <f t="shared" si="1"/>
        <v>15415.8</v>
      </c>
      <c r="S22" s="22">
        <v>0</v>
      </c>
      <c r="T22" s="22">
        <f t="shared" si="2"/>
        <v>15415.8</v>
      </c>
      <c r="U22" s="22">
        <v>15415.8</v>
      </c>
      <c r="V22" s="22">
        <v>0</v>
      </c>
      <c r="W22" s="22">
        <f t="shared" si="5"/>
        <v>15415.8</v>
      </c>
      <c r="X22" s="22">
        <v>0</v>
      </c>
      <c r="Y22" s="22">
        <f t="shared" si="3"/>
        <v>15415.8</v>
      </c>
    </row>
    <row r="23" spans="1:25" ht="37.5">
      <c r="A23" s="13"/>
      <c r="B23" s="1" t="s">
        <v>90</v>
      </c>
      <c r="C23" s="8"/>
      <c r="D23" s="8"/>
      <c r="E23" s="22">
        <f>511.4+5352.9</f>
        <v>5864.299999999999</v>
      </c>
      <c r="F23" s="47">
        <v>-1530.9</v>
      </c>
      <c r="G23" s="22">
        <f t="shared" si="8"/>
        <v>4333.4</v>
      </c>
      <c r="H23" s="22"/>
      <c r="I23" s="22">
        <f t="shared" si="0"/>
        <v>4333.4</v>
      </c>
      <c r="J23" s="22">
        <v>0</v>
      </c>
      <c r="K23" s="22">
        <f t="shared" si="6"/>
        <v>4333.4</v>
      </c>
      <c r="L23" s="22">
        <v>0</v>
      </c>
      <c r="M23" s="22">
        <f t="shared" si="7"/>
        <v>4333.4</v>
      </c>
      <c r="N23" s="22">
        <v>4059.3</v>
      </c>
      <c r="O23" s="22">
        <v>0</v>
      </c>
      <c r="P23" s="22">
        <v>0</v>
      </c>
      <c r="Q23" s="22">
        <f t="shared" si="4"/>
        <v>4333.4</v>
      </c>
      <c r="R23" s="22">
        <f t="shared" si="1"/>
        <v>4059.3</v>
      </c>
      <c r="S23" s="22">
        <v>0</v>
      </c>
      <c r="T23" s="22">
        <f t="shared" si="2"/>
        <v>4059.3</v>
      </c>
      <c r="U23" s="22">
        <v>4059.3</v>
      </c>
      <c r="V23" s="22">
        <v>0</v>
      </c>
      <c r="W23" s="22">
        <f t="shared" si="5"/>
        <v>4059.3</v>
      </c>
      <c r="X23" s="22">
        <v>0</v>
      </c>
      <c r="Y23" s="22">
        <f t="shared" si="3"/>
        <v>4059.3</v>
      </c>
    </row>
    <row r="24" spans="1:25" ht="37.5">
      <c r="A24" s="13"/>
      <c r="B24" s="16" t="s">
        <v>91</v>
      </c>
      <c r="C24" s="8"/>
      <c r="D24" s="8"/>
      <c r="E24" s="22">
        <f>157.4+1470.6+1014.8</f>
        <v>2642.8</v>
      </c>
      <c r="F24" s="47">
        <v>-294.6</v>
      </c>
      <c r="G24" s="22">
        <f t="shared" si="8"/>
        <v>2348.2000000000003</v>
      </c>
      <c r="H24" s="22"/>
      <c r="I24" s="22">
        <f t="shared" si="0"/>
        <v>2348.2000000000003</v>
      </c>
      <c r="J24" s="22">
        <v>0</v>
      </c>
      <c r="K24" s="22">
        <f t="shared" si="6"/>
        <v>2348.2000000000003</v>
      </c>
      <c r="L24" s="22">
        <v>0</v>
      </c>
      <c r="M24" s="22">
        <f t="shared" si="7"/>
        <v>2348.2000000000003</v>
      </c>
      <c r="N24" s="22">
        <v>1014.8</v>
      </c>
      <c r="O24" s="22">
        <v>0</v>
      </c>
      <c r="P24" s="22">
        <v>0</v>
      </c>
      <c r="Q24" s="22">
        <f t="shared" si="4"/>
        <v>2348.2000000000003</v>
      </c>
      <c r="R24" s="22">
        <f t="shared" si="1"/>
        <v>1014.8</v>
      </c>
      <c r="S24" s="22">
        <v>0</v>
      </c>
      <c r="T24" s="22">
        <f t="shared" si="2"/>
        <v>1014.8</v>
      </c>
      <c r="U24" s="22">
        <v>0</v>
      </c>
      <c r="V24" s="22">
        <v>0</v>
      </c>
      <c r="W24" s="22">
        <f t="shared" si="5"/>
        <v>0</v>
      </c>
      <c r="X24" s="22">
        <v>0</v>
      </c>
      <c r="Y24" s="22">
        <f t="shared" si="3"/>
        <v>0</v>
      </c>
    </row>
    <row r="25" spans="1:25" ht="41.25" customHeight="1">
      <c r="A25" s="13"/>
      <c r="B25" s="16" t="s">
        <v>84</v>
      </c>
      <c r="C25" s="8"/>
      <c r="D25" s="8"/>
      <c r="E25" s="22">
        <f>2364+23529.4</f>
        <v>25893.4</v>
      </c>
      <c r="F25" s="47">
        <v>-5859.4</v>
      </c>
      <c r="G25" s="22">
        <f t="shared" si="8"/>
        <v>20034</v>
      </c>
      <c r="H25" s="22"/>
      <c r="I25" s="22">
        <f t="shared" si="0"/>
        <v>20034</v>
      </c>
      <c r="J25" s="22">
        <v>0</v>
      </c>
      <c r="K25" s="22">
        <f t="shared" si="6"/>
        <v>20034</v>
      </c>
      <c r="L25" s="22">
        <v>0</v>
      </c>
      <c r="M25" s="22">
        <f t="shared" si="7"/>
        <v>20034</v>
      </c>
      <c r="N25" s="22">
        <v>17913.2</v>
      </c>
      <c r="O25" s="22">
        <v>0</v>
      </c>
      <c r="P25" s="22">
        <v>0</v>
      </c>
      <c r="Q25" s="22">
        <f t="shared" si="4"/>
        <v>20034</v>
      </c>
      <c r="R25" s="22">
        <f t="shared" si="1"/>
        <v>17913.2</v>
      </c>
      <c r="S25" s="22">
        <v>0</v>
      </c>
      <c r="T25" s="22">
        <f t="shared" si="2"/>
        <v>17913.2</v>
      </c>
      <c r="U25" s="22">
        <v>24696.6</v>
      </c>
      <c r="V25" s="22">
        <v>0</v>
      </c>
      <c r="W25" s="22">
        <f t="shared" si="5"/>
        <v>24696.6</v>
      </c>
      <c r="X25" s="22">
        <v>0</v>
      </c>
      <c r="Y25" s="22">
        <f t="shared" si="3"/>
        <v>24696.6</v>
      </c>
    </row>
    <row r="26" spans="1:25" ht="56.25">
      <c r="A26" s="13"/>
      <c r="B26" s="66" t="s">
        <v>95</v>
      </c>
      <c r="C26" s="8"/>
      <c r="D26" s="8"/>
      <c r="E26" s="22">
        <f>2222.3+20000</f>
        <v>22222.3</v>
      </c>
      <c r="F26" s="22">
        <v>0</v>
      </c>
      <c r="G26" s="22">
        <f t="shared" si="8"/>
        <v>22222.3</v>
      </c>
      <c r="H26" s="22"/>
      <c r="I26" s="22">
        <f t="shared" si="0"/>
        <v>22222.3</v>
      </c>
      <c r="J26" s="22">
        <v>0</v>
      </c>
      <c r="K26" s="22">
        <f t="shared" si="6"/>
        <v>22222.3</v>
      </c>
      <c r="L26" s="22">
        <v>0</v>
      </c>
      <c r="M26" s="22">
        <f t="shared" si="7"/>
        <v>22222.3</v>
      </c>
      <c r="N26" s="22">
        <v>2510</v>
      </c>
      <c r="O26" s="22">
        <v>0</v>
      </c>
      <c r="P26" s="22">
        <v>0</v>
      </c>
      <c r="Q26" s="22">
        <f t="shared" si="4"/>
        <v>22222.3</v>
      </c>
      <c r="R26" s="22">
        <f t="shared" si="1"/>
        <v>2510</v>
      </c>
      <c r="S26" s="22">
        <v>0</v>
      </c>
      <c r="T26" s="22">
        <f t="shared" si="2"/>
        <v>2510</v>
      </c>
      <c r="U26" s="22">
        <v>0</v>
      </c>
      <c r="V26" s="22">
        <v>0</v>
      </c>
      <c r="W26" s="22">
        <f t="shared" si="5"/>
        <v>0</v>
      </c>
      <c r="X26" s="22">
        <v>0</v>
      </c>
      <c r="Y26" s="22">
        <f t="shared" si="3"/>
        <v>0</v>
      </c>
    </row>
    <row r="27" spans="1:25" ht="37.5">
      <c r="A27" s="13"/>
      <c r="B27" s="76" t="s">
        <v>96</v>
      </c>
      <c r="C27" s="8"/>
      <c r="D27" s="8"/>
      <c r="E27" s="22">
        <v>15000</v>
      </c>
      <c r="F27" s="22">
        <v>1666.7</v>
      </c>
      <c r="G27" s="22">
        <f t="shared" si="8"/>
        <v>16666.7</v>
      </c>
      <c r="H27" s="22"/>
      <c r="I27" s="22">
        <f t="shared" si="0"/>
        <v>16666.7</v>
      </c>
      <c r="J27" s="22">
        <v>0</v>
      </c>
      <c r="K27" s="22">
        <f t="shared" si="6"/>
        <v>16666.7</v>
      </c>
      <c r="L27" s="22">
        <v>0</v>
      </c>
      <c r="M27" s="22">
        <f t="shared" si="7"/>
        <v>16666.7</v>
      </c>
      <c r="N27" s="22">
        <v>0</v>
      </c>
      <c r="O27" s="22">
        <v>0</v>
      </c>
      <c r="P27" s="22">
        <v>0</v>
      </c>
      <c r="Q27" s="22">
        <f t="shared" si="4"/>
        <v>16666.7</v>
      </c>
      <c r="R27" s="22">
        <f t="shared" si="1"/>
        <v>0</v>
      </c>
      <c r="S27" s="22">
        <v>0</v>
      </c>
      <c r="T27" s="22">
        <f t="shared" si="2"/>
        <v>0</v>
      </c>
      <c r="U27" s="22">
        <v>0</v>
      </c>
      <c r="V27" s="22">
        <v>0</v>
      </c>
      <c r="W27" s="22">
        <f t="shared" si="5"/>
        <v>0</v>
      </c>
      <c r="X27" s="22">
        <v>0</v>
      </c>
      <c r="Y27" s="22">
        <f t="shared" si="3"/>
        <v>0</v>
      </c>
    </row>
    <row r="28" spans="1:25" ht="37.5">
      <c r="A28" s="13"/>
      <c r="B28" s="76" t="s">
        <v>99</v>
      </c>
      <c r="C28" s="8"/>
      <c r="D28" s="8"/>
      <c r="E28" s="22">
        <v>4300</v>
      </c>
      <c r="F28" s="22">
        <f>4700+1000</f>
        <v>5700</v>
      </c>
      <c r="G28" s="22">
        <f t="shared" si="8"/>
        <v>10000</v>
      </c>
      <c r="H28" s="22"/>
      <c r="I28" s="22">
        <f t="shared" si="0"/>
        <v>10000</v>
      </c>
      <c r="J28" s="22">
        <v>0</v>
      </c>
      <c r="K28" s="22">
        <f t="shared" si="6"/>
        <v>10000</v>
      </c>
      <c r="L28" s="22">
        <v>0</v>
      </c>
      <c r="M28" s="22">
        <f t="shared" si="7"/>
        <v>10000</v>
      </c>
      <c r="N28" s="22">
        <v>0</v>
      </c>
      <c r="O28" s="22">
        <v>0</v>
      </c>
      <c r="P28" s="22">
        <v>0</v>
      </c>
      <c r="Q28" s="22">
        <f t="shared" si="4"/>
        <v>10000</v>
      </c>
      <c r="R28" s="22">
        <f t="shared" si="1"/>
        <v>0</v>
      </c>
      <c r="S28" s="22">
        <v>0</v>
      </c>
      <c r="T28" s="22">
        <f t="shared" si="2"/>
        <v>0</v>
      </c>
      <c r="U28" s="22">
        <v>0</v>
      </c>
      <c r="V28" s="22">
        <v>0</v>
      </c>
      <c r="W28" s="22">
        <f t="shared" si="5"/>
        <v>0</v>
      </c>
      <c r="X28" s="22">
        <v>0</v>
      </c>
      <c r="Y28" s="22">
        <f t="shared" si="3"/>
        <v>0</v>
      </c>
    </row>
    <row r="29" spans="1:25" ht="37.5">
      <c r="A29" s="13"/>
      <c r="B29" s="76" t="s">
        <v>100</v>
      </c>
      <c r="C29" s="8"/>
      <c r="D29" s="8"/>
      <c r="E29" s="22">
        <v>1700</v>
      </c>
      <c r="F29" s="22">
        <f>1800+388.9</f>
        <v>2188.9</v>
      </c>
      <c r="G29" s="22">
        <f t="shared" si="8"/>
        <v>3888.9</v>
      </c>
      <c r="H29" s="22"/>
      <c r="I29" s="22">
        <f t="shared" si="0"/>
        <v>3888.9</v>
      </c>
      <c r="J29" s="22">
        <v>0</v>
      </c>
      <c r="K29" s="22">
        <f t="shared" si="6"/>
        <v>3888.9</v>
      </c>
      <c r="L29" s="22">
        <v>0</v>
      </c>
      <c r="M29" s="22">
        <f t="shared" si="7"/>
        <v>3888.9</v>
      </c>
      <c r="N29" s="22">
        <v>0</v>
      </c>
      <c r="O29" s="22">
        <v>0</v>
      </c>
      <c r="P29" s="22">
        <v>0</v>
      </c>
      <c r="Q29" s="22">
        <f t="shared" si="4"/>
        <v>3888.9</v>
      </c>
      <c r="R29" s="22">
        <f t="shared" si="1"/>
        <v>0</v>
      </c>
      <c r="S29" s="22">
        <v>0</v>
      </c>
      <c r="T29" s="22">
        <f t="shared" si="2"/>
        <v>0</v>
      </c>
      <c r="U29" s="22">
        <v>0</v>
      </c>
      <c r="V29" s="22">
        <v>0</v>
      </c>
      <c r="W29" s="22">
        <f t="shared" si="5"/>
        <v>0</v>
      </c>
      <c r="X29" s="22">
        <v>0</v>
      </c>
      <c r="Y29" s="22">
        <f t="shared" si="3"/>
        <v>0</v>
      </c>
    </row>
    <row r="30" spans="1:25" ht="37.5">
      <c r="A30" s="13"/>
      <c r="B30" s="66" t="s">
        <v>97</v>
      </c>
      <c r="C30" s="8"/>
      <c r="D30" s="8"/>
      <c r="E30" s="22">
        <f>20000+2222.3</f>
        <v>22222.3</v>
      </c>
      <c r="F30" s="22">
        <v>0</v>
      </c>
      <c r="G30" s="22">
        <f t="shared" si="8"/>
        <v>22222.3</v>
      </c>
      <c r="H30" s="22"/>
      <c r="I30" s="22">
        <f t="shared" si="0"/>
        <v>22222.3</v>
      </c>
      <c r="J30" s="22">
        <v>0</v>
      </c>
      <c r="K30" s="22">
        <f t="shared" si="6"/>
        <v>22222.3</v>
      </c>
      <c r="L30" s="22">
        <v>0</v>
      </c>
      <c r="M30" s="22">
        <f t="shared" si="7"/>
        <v>22222.3</v>
      </c>
      <c r="N30" s="22">
        <v>0</v>
      </c>
      <c r="O30" s="22">
        <v>0</v>
      </c>
      <c r="P30" s="22">
        <v>0</v>
      </c>
      <c r="Q30" s="22">
        <f t="shared" si="4"/>
        <v>22222.3</v>
      </c>
      <c r="R30" s="22">
        <f t="shared" si="1"/>
        <v>0</v>
      </c>
      <c r="S30" s="22">
        <v>0</v>
      </c>
      <c r="T30" s="22">
        <f t="shared" si="2"/>
        <v>0</v>
      </c>
      <c r="U30" s="22">
        <v>0</v>
      </c>
      <c r="V30" s="22">
        <v>0</v>
      </c>
      <c r="W30" s="22">
        <f t="shared" si="5"/>
        <v>0</v>
      </c>
      <c r="X30" s="22">
        <v>0</v>
      </c>
      <c r="Y30" s="22">
        <f t="shared" si="3"/>
        <v>0</v>
      </c>
    </row>
    <row r="31" spans="1:25" ht="18.75">
      <c r="A31" s="14" t="s">
        <v>30</v>
      </c>
      <c r="B31" s="9" t="s">
        <v>7</v>
      </c>
      <c r="C31" s="18" t="s">
        <v>9</v>
      </c>
      <c r="D31" s="18"/>
      <c r="E31" s="24">
        <f>E32+E41+E38</f>
        <v>3000</v>
      </c>
      <c r="F31" s="24">
        <f>F32+F41+F38</f>
        <v>0</v>
      </c>
      <c r="G31" s="24">
        <f>G32+G41+G38</f>
        <v>3000</v>
      </c>
      <c r="H31" s="24">
        <f>H32+H41+H38</f>
        <v>0</v>
      </c>
      <c r="I31" s="24">
        <f t="shared" si="0"/>
        <v>3000</v>
      </c>
      <c r="J31" s="24">
        <f>J32</f>
        <v>0</v>
      </c>
      <c r="K31" s="24">
        <f>K32+K38</f>
        <v>3000</v>
      </c>
      <c r="L31" s="24">
        <f>L32+L38</f>
        <v>61428.6</v>
      </c>
      <c r="M31" s="24">
        <f t="shared" si="7"/>
        <v>64428.6</v>
      </c>
      <c r="N31" s="24">
        <f>+N32+N38</f>
        <v>4500</v>
      </c>
      <c r="O31" s="24">
        <f>O32</f>
        <v>0</v>
      </c>
      <c r="P31" s="24">
        <f>P32+P38</f>
        <v>0</v>
      </c>
      <c r="Q31" s="24">
        <f>Q32+Q38</f>
        <v>300775.46285</v>
      </c>
      <c r="R31" s="24">
        <f>R32+R38</f>
        <v>4500</v>
      </c>
      <c r="S31" s="24">
        <f>S32+S38</f>
        <v>0</v>
      </c>
      <c r="T31" s="24">
        <f t="shared" si="2"/>
        <v>4500</v>
      </c>
      <c r="U31" s="24">
        <f>U32+U41+U38</f>
        <v>4500</v>
      </c>
      <c r="V31" s="24">
        <f>V32</f>
        <v>0</v>
      </c>
      <c r="W31" s="24">
        <f>W32+W38</f>
        <v>4500</v>
      </c>
      <c r="X31" s="24">
        <f>X32+X38</f>
        <v>0</v>
      </c>
      <c r="Y31" s="24">
        <f t="shared" si="3"/>
        <v>4500</v>
      </c>
    </row>
    <row r="32" spans="1:25" ht="18.75">
      <c r="A32" s="13" t="s">
        <v>31</v>
      </c>
      <c r="B32" s="1" t="s">
        <v>8</v>
      </c>
      <c r="C32" s="8" t="s">
        <v>9</v>
      </c>
      <c r="D32" s="8" t="s">
        <v>10</v>
      </c>
      <c r="E32" s="22">
        <f>E35</f>
        <v>3000</v>
      </c>
      <c r="F32" s="22">
        <f>F35</f>
        <v>0</v>
      </c>
      <c r="G32" s="22">
        <f>G35</f>
        <v>3000</v>
      </c>
      <c r="H32" s="22">
        <f>H35</f>
        <v>0</v>
      </c>
      <c r="I32" s="22">
        <f t="shared" si="0"/>
        <v>3000</v>
      </c>
      <c r="J32" s="22">
        <f>J35</f>
        <v>0</v>
      </c>
      <c r="K32" s="22">
        <f>I32+J32</f>
        <v>3000</v>
      </c>
      <c r="L32" s="22">
        <f>L35</f>
        <v>0</v>
      </c>
      <c r="M32" s="22">
        <f t="shared" si="7"/>
        <v>3000</v>
      </c>
      <c r="N32" s="22">
        <f>+N35</f>
        <v>4500</v>
      </c>
      <c r="O32" s="22">
        <f>O35</f>
        <v>0</v>
      </c>
      <c r="P32" s="22">
        <f>P35</f>
        <v>0</v>
      </c>
      <c r="Q32" s="22">
        <f>M32+P32+Q37</f>
        <v>239346.86285</v>
      </c>
      <c r="R32" s="22">
        <f t="shared" si="1"/>
        <v>4500</v>
      </c>
      <c r="S32" s="22">
        <f>S35</f>
        <v>0</v>
      </c>
      <c r="T32" s="22">
        <f t="shared" si="2"/>
        <v>4500</v>
      </c>
      <c r="U32" s="22">
        <f>U35</f>
        <v>4500</v>
      </c>
      <c r="V32" s="22">
        <f>V35</f>
        <v>0</v>
      </c>
      <c r="W32" s="22">
        <f t="shared" si="5"/>
        <v>4500</v>
      </c>
      <c r="X32" s="22">
        <f>X35</f>
        <v>0</v>
      </c>
      <c r="Y32" s="22">
        <f t="shared" si="3"/>
        <v>4500</v>
      </c>
    </row>
    <row r="33" spans="1:25" ht="18.75">
      <c r="A33" s="13"/>
      <c r="B33" s="1" t="s">
        <v>3</v>
      </c>
      <c r="C33" s="8"/>
      <c r="D33" s="8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ht="37.5" customHeight="1" hidden="1">
      <c r="A34" s="13"/>
      <c r="B34" s="1" t="s">
        <v>24</v>
      </c>
      <c r="C34" s="8"/>
      <c r="D34" s="8"/>
      <c r="E34" s="22"/>
      <c r="F34" s="22"/>
      <c r="G34" s="22"/>
      <c r="H34" s="22"/>
      <c r="I34" s="22">
        <f t="shared" si="0"/>
        <v>0</v>
      </c>
      <c r="J34" s="22"/>
      <c r="K34" s="22">
        <f>I34+J34</f>
        <v>0</v>
      </c>
      <c r="L34" s="22"/>
      <c r="M34" s="22">
        <f t="shared" si="7"/>
        <v>0</v>
      </c>
      <c r="N34" s="22"/>
      <c r="O34" s="22"/>
      <c r="P34" s="22"/>
      <c r="Q34" s="22">
        <f t="shared" si="4"/>
        <v>0</v>
      </c>
      <c r="R34" s="22">
        <f t="shared" si="1"/>
        <v>0</v>
      </c>
      <c r="S34" s="22"/>
      <c r="T34" s="22">
        <f t="shared" si="2"/>
        <v>0</v>
      </c>
      <c r="U34" s="22"/>
      <c r="V34" s="22"/>
      <c r="W34" s="22">
        <f t="shared" si="5"/>
        <v>0</v>
      </c>
      <c r="X34" s="22"/>
      <c r="Y34" s="22">
        <f t="shared" si="3"/>
        <v>0</v>
      </c>
    </row>
    <row r="35" spans="1:25" ht="60" customHeight="1">
      <c r="A35" s="13"/>
      <c r="B35" s="1" t="s">
        <v>17</v>
      </c>
      <c r="C35" s="8"/>
      <c r="D35" s="8"/>
      <c r="E35" s="26">
        <f>4500-1500</f>
        <v>3000</v>
      </c>
      <c r="F35" s="26">
        <v>0</v>
      </c>
      <c r="G35" s="26">
        <f>+E35+F35</f>
        <v>3000</v>
      </c>
      <c r="H35" s="26"/>
      <c r="I35" s="26">
        <f t="shared" si="0"/>
        <v>3000</v>
      </c>
      <c r="J35" s="26">
        <v>0</v>
      </c>
      <c r="K35" s="26">
        <f>I35+J35</f>
        <v>3000</v>
      </c>
      <c r="L35" s="26">
        <v>0</v>
      </c>
      <c r="M35" s="26">
        <f t="shared" si="7"/>
        <v>3000</v>
      </c>
      <c r="N35" s="26">
        <v>4500</v>
      </c>
      <c r="O35" s="26">
        <v>0</v>
      </c>
      <c r="P35" s="26">
        <v>0</v>
      </c>
      <c r="Q35" s="26">
        <f t="shared" si="4"/>
        <v>3000</v>
      </c>
      <c r="R35" s="26">
        <f t="shared" si="1"/>
        <v>4500</v>
      </c>
      <c r="S35" s="26">
        <v>0</v>
      </c>
      <c r="T35" s="26">
        <f t="shared" si="2"/>
        <v>4500</v>
      </c>
      <c r="U35" s="26">
        <v>4500</v>
      </c>
      <c r="V35" s="26">
        <v>0</v>
      </c>
      <c r="W35" s="26">
        <f t="shared" si="5"/>
        <v>4500</v>
      </c>
      <c r="X35" s="26">
        <v>0</v>
      </c>
      <c r="Y35" s="26">
        <f t="shared" si="3"/>
        <v>4500</v>
      </c>
    </row>
    <row r="36" spans="1:25" ht="60" customHeight="1" hidden="1">
      <c r="A36" s="13"/>
      <c r="B36" s="1"/>
      <c r="C36" s="8"/>
      <c r="D36" s="8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 ht="66" customHeight="1">
      <c r="A37" s="13"/>
      <c r="B37" s="16" t="s">
        <v>123</v>
      </c>
      <c r="C37" s="8"/>
      <c r="D37" s="8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>
        <f>233968.66141+2378.20144</f>
        <v>236346.86285</v>
      </c>
      <c r="R37" s="26"/>
      <c r="S37" s="26"/>
      <c r="T37" s="26">
        <v>0</v>
      </c>
      <c r="U37" s="26"/>
      <c r="V37" s="26"/>
      <c r="W37" s="26"/>
      <c r="X37" s="26"/>
      <c r="Y37" s="26">
        <v>0</v>
      </c>
    </row>
    <row r="38" spans="1:25" ht="18.75" customHeight="1">
      <c r="A38" s="13" t="s">
        <v>74</v>
      </c>
      <c r="B38" s="1" t="s">
        <v>11</v>
      </c>
      <c r="C38" s="8" t="s">
        <v>9</v>
      </c>
      <c r="D38" s="8" t="s">
        <v>12</v>
      </c>
      <c r="E38" s="22">
        <f>E40</f>
        <v>0</v>
      </c>
      <c r="F38" s="22">
        <f>F40</f>
        <v>0</v>
      </c>
      <c r="G38" s="22">
        <f>G40</f>
        <v>0</v>
      </c>
      <c r="H38" s="22"/>
      <c r="I38" s="22">
        <f t="shared" si="0"/>
        <v>0</v>
      </c>
      <c r="J38" s="22"/>
      <c r="K38" s="22">
        <f>I38+J38</f>
        <v>0</v>
      </c>
      <c r="L38" s="22">
        <f>L40</f>
        <v>61428.6</v>
      </c>
      <c r="M38" s="22">
        <f t="shared" si="7"/>
        <v>61428.6</v>
      </c>
      <c r="N38" s="22">
        <f>+N40</f>
        <v>0</v>
      </c>
      <c r="O38" s="22"/>
      <c r="P38" s="22">
        <f>P40</f>
        <v>0</v>
      </c>
      <c r="Q38" s="22">
        <f t="shared" si="4"/>
        <v>61428.6</v>
      </c>
      <c r="R38" s="22">
        <f t="shared" si="1"/>
        <v>0</v>
      </c>
      <c r="S38" s="22">
        <f>S40</f>
        <v>0</v>
      </c>
      <c r="T38" s="22">
        <f t="shared" si="2"/>
        <v>0</v>
      </c>
      <c r="U38" s="22">
        <f>U40</f>
        <v>0</v>
      </c>
      <c r="V38" s="22"/>
      <c r="W38" s="22">
        <f t="shared" si="5"/>
        <v>0</v>
      </c>
      <c r="X38" s="22">
        <f>X40</f>
        <v>0</v>
      </c>
      <c r="Y38" s="22">
        <f t="shared" si="3"/>
        <v>0</v>
      </c>
    </row>
    <row r="39" spans="1:25" ht="18.75" customHeight="1">
      <c r="A39" s="13"/>
      <c r="B39" s="1" t="s">
        <v>3</v>
      </c>
      <c r="C39" s="8"/>
      <c r="D39" s="8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ht="40.5" customHeight="1">
      <c r="A40" s="13"/>
      <c r="B40" s="78" t="s">
        <v>117</v>
      </c>
      <c r="C40" s="8"/>
      <c r="D40" s="8"/>
      <c r="E40" s="26"/>
      <c r="F40" s="26"/>
      <c r="G40" s="26"/>
      <c r="H40" s="26"/>
      <c r="I40" s="26">
        <f t="shared" si="0"/>
        <v>0</v>
      </c>
      <c r="J40" s="26"/>
      <c r="K40" s="26">
        <f aca="true" t="shared" si="9" ref="K40:K45">I40+J40</f>
        <v>0</v>
      </c>
      <c r="L40" s="26">
        <f>43000+18428.6</f>
        <v>61428.6</v>
      </c>
      <c r="M40" s="26">
        <f t="shared" si="7"/>
        <v>61428.6</v>
      </c>
      <c r="N40" s="26"/>
      <c r="O40" s="26"/>
      <c r="P40" s="26">
        <v>0</v>
      </c>
      <c r="Q40" s="26">
        <f t="shared" si="4"/>
        <v>61428.6</v>
      </c>
      <c r="R40" s="26">
        <f t="shared" si="1"/>
        <v>0</v>
      </c>
      <c r="S40" s="26">
        <v>0</v>
      </c>
      <c r="T40" s="26">
        <f t="shared" si="2"/>
        <v>0</v>
      </c>
      <c r="U40" s="26"/>
      <c r="V40" s="26"/>
      <c r="W40" s="26">
        <f t="shared" si="5"/>
        <v>0</v>
      </c>
      <c r="X40" s="26">
        <v>0</v>
      </c>
      <c r="Y40" s="26">
        <f t="shared" si="3"/>
        <v>0</v>
      </c>
    </row>
    <row r="41" spans="1:25" ht="18.75" customHeight="1" hidden="1">
      <c r="A41" s="13" t="s">
        <v>41</v>
      </c>
      <c r="B41" s="1" t="s">
        <v>22</v>
      </c>
      <c r="C41" s="8" t="s">
        <v>9</v>
      </c>
      <c r="D41" s="8" t="s">
        <v>23</v>
      </c>
      <c r="E41" s="26"/>
      <c r="F41" s="26"/>
      <c r="G41" s="26"/>
      <c r="H41" s="26"/>
      <c r="I41" s="26">
        <f t="shared" si="0"/>
        <v>0</v>
      </c>
      <c r="J41" s="26"/>
      <c r="K41" s="26">
        <f t="shared" si="9"/>
        <v>0</v>
      </c>
      <c r="L41" s="26"/>
      <c r="M41" s="26">
        <f t="shared" si="7"/>
        <v>0</v>
      </c>
      <c r="N41" s="26"/>
      <c r="O41" s="26"/>
      <c r="P41" s="26"/>
      <c r="Q41" s="26">
        <f t="shared" si="4"/>
        <v>0</v>
      </c>
      <c r="R41" s="26">
        <f t="shared" si="1"/>
        <v>0</v>
      </c>
      <c r="S41" s="26"/>
      <c r="T41" s="26">
        <f t="shared" si="2"/>
        <v>0</v>
      </c>
      <c r="U41" s="26">
        <f>U43</f>
        <v>0</v>
      </c>
      <c r="V41" s="26"/>
      <c r="W41" s="26">
        <f t="shared" si="5"/>
        <v>0</v>
      </c>
      <c r="X41" s="26"/>
      <c r="Y41" s="26">
        <f t="shared" si="3"/>
        <v>0</v>
      </c>
    </row>
    <row r="42" spans="1:25" ht="18.75" customHeight="1" hidden="1">
      <c r="A42" s="13"/>
      <c r="B42" s="1" t="s">
        <v>3</v>
      </c>
      <c r="C42" s="8"/>
      <c r="D42" s="8"/>
      <c r="E42" s="26"/>
      <c r="F42" s="26"/>
      <c r="G42" s="26"/>
      <c r="H42" s="26"/>
      <c r="I42" s="26">
        <f t="shared" si="0"/>
        <v>0</v>
      </c>
      <c r="J42" s="26"/>
      <c r="K42" s="26">
        <f t="shared" si="9"/>
        <v>0</v>
      </c>
      <c r="L42" s="26"/>
      <c r="M42" s="26">
        <f t="shared" si="7"/>
        <v>0</v>
      </c>
      <c r="N42" s="26"/>
      <c r="O42" s="26"/>
      <c r="P42" s="26"/>
      <c r="Q42" s="26">
        <f t="shared" si="4"/>
        <v>0</v>
      </c>
      <c r="R42" s="26">
        <f t="shared" si="1"/>
        <v>0</v>
      </c>
      <c r="S42" s="26"/>
      <c r="T42" s="26">
        <f t="shared" si="2"/>
        <v>0</v>
      </c>
      <c r="U42" s="26"/>
      <c r="V42" s="26"/>
      <c r="W42" s="26">
        <f t="shared" si="5"/>
        <v>0</v>
      </c>
      <c r="X42" s="26"/>
      <c r="Y42" s="26">
        <f t="shared" si="3"/>
        <v>0</v>
      </c>
    </row>
    <row r="43" spans="1:25" ht="38.25" customHeight="1" hidden="1">
      <c r="A43" s="13"/>
      <c r="B43" s="1" t="s">
        <v>28</v>
      </c>
      <c r="C43" s="8"/>
      <c r="D43" s="8"/>
      <c r="E43" s="26"/>
      <c r="F43" s="26"/>
      <c r="G43" s="26"/>
      <c r="H43" s="26"/>
      <c r="I43" s="26">
        <f t="shared" si="0"/>
        <v>0</v>
      </c>
      <c r="J43" s="26"/>
      <c r="K43" s="26">
        <f t="shared" si="9"/>
        <v>0</v>
      </c>
      <c r="L43" s="26"/>
      <c r="M43" s="26">
        <f t="shared" si="7"/>
        <v>0</v>
      </c>
      <c r="N43" s="26"/>
      <c r="O43" s="26"/>
      <c r="P43" s="26"/>
      <c r="Q43" s="26">
        <f t="shared" si="4"/>
        <v>0</v>
      </c>
      <c r="R43" s="26">
        <f t="shared" si="1"/>
        <v>0</v>
      </c>
      <c r="S43" s="26"/>
      <c r="T43" s="26">
        <f t="shared" si="2"/>
        <v>0</v>
      </c>
      <c r="U43" s="26">
        <v>0</v>
      </c>
      <c r="V43" s="26"/>
      <c r="W43" s="26">
        <f t="shared" si="5"/>
        <v>0</v>
      </c>
      <c r="X43" s="26"/>
      <c r="Y43" s="26">
        <f t="shared" si="3"/>
        <v>0</v>
      </c>
    </row>
    <row r="44" spans="1:25" s="5" customFormat="1" ht="18.75">
      <c r="A44" s="14" t="s">
        <v>13</v>
      </c>
      <c r="B44" s="9" t="s">
        <v>65</v>
      </c>
      <c r="C44" s="18" t="s">
        <v>68</v>
      </c>
      <c r="D44" s="18"/>
      <c r="E44" s="28">
        <f aca="true" t="shared" si="10" ref="E44:J44">E45+E54</f>
        <v>7508.5</v>
      </c>
      <c r="F44" s="28">
        <f t="shared" si="10"/>
        <v>0</v>
      </c>
      <c r="G44" s="28">
        <f t="shared" si="10"/>
        <v>7508.5</v>
      </c>
      <c r="H44" s="28">
        <f t="shared" si="10"/>
        <v>372064.377</v>
      </c>
      <c r="I44" s="28">
        <f t="shared" si="10"/>
        <v>379572.877</v>
      </c>
      <c r="J44" s="28">
        <f t="shared" si="10"/>
        <v>234586.29</v>
      </c>
      <c r="K44" s="28">
        <f t="shared" si="9"/>
        <v>614159.167</v>
      </c>
      <c r="L44" s="28">
        <f>L45+L54</f>
        <v>1000</v>
      </c>
      <c r="M44" s="28">
        <f t="shared" si="7"/>
        <v>615159.167</v>
      </c>
      <c r="N44" s="28">
        <f>N45+N54</f>
        <v>0</v>
      </c>
      <c r="O44" s="28">
        <f>O45+O54</f>
        <v>227979.46999999997</v>
      </c>
      <c r="P44" s="28">
        <f>P45+P54</f>
        <v>-6770.079</v>
      </c>
      <c r="Q44" s="28">
        <f t="shared" si="4"/>
        <v>608389.088</v>
      </c>
      <c r="R44" s="28">
        <f>N44+O44</f>
        <v>227979.46999999997</v>
      </c>
      <c r="S44" s="28">
        <f>S45+S54</f>
        <v>1000</v>
      </c>
      <c r="T44" s="28">
        <f t="shared" si="2"/>
        <v>228979.46999999997</v>
      </c>
      <c r="U44" s="28">
        <f>U45+U54</f>
        <v>0</v>
      </c>
      <c r="V44" s="28">
        <f>V45</f>
        <v>227770.43</v>
      </c>
      <c r="W44" s="28">
        <f t="shared" si="5"/>
        <v>227770.43</v>
      </c>
      <c r="X44" s="28">
        <f>X45+X54</f>
        <v>1000</v>
      </c>
      <c r="Y44" s="28">
        <f t="shared" si="3"/>
        <v>228770.43</v>
      </c>
    </row>
    <row r="45" spans="1:25" ht="18.75">
      <c r="A45" s="13" t="s">
        <v>27</v>
      </c>
      <c r="B45" s="1" t="s">
        <v>73</v>
      </c>
      <c r="C45" s="8" t="s">
        <v>68</v>
      </c>
      <c r="D45" s="8" t="s">
        <v>10</v>
      </c>
      <c r="E45" s="26">
        <f>+E48+E49+E50</f>
        <v>3700</v>
      </c>
      <c r="F45" s="26">
        <f>+F48+F49+F50</f>
        <v>0</v>
      </c>
      <c r="G45" s="26">
        <f>+G48+G49+G50</f>
        <v>3700</v>
      </c>
      <c r="H45" s="26">
        <f>+H48+H49+H50</f>
        <v>372064.377</v>
      </c>
      <c r="I45" s="26">
        <f>I48+I49+I50+I51+I52+I53</f>
        <v>375764.377</v>
      </c>
      <c r="J45" s="26">
        <f>J48+J49+J50+J51+J52+J53</f>
        <v>227561.39</v>
      </c>
      <c r="K45" s="26">
        <f t="shared" si="9"/>
        <v>603325.767</v>
      </c>
      <c r="L45" s="26">
        <f>L48+L49+L50+L51+L52+L53</f>
        <v>1000</v>
      </c>
      <c r="M45" s="26">
        <f t="shared" si="7"/>
        <v>604325.767</v>
      </c>
      <c r="N45" s="26">
        <f>N48+N49+N50+N51+N52+N53</f>
        <v>0</v>
      </c>
      <c r="O45" s="26">
        <f>O48+O49+O50+O51+O52+O53</f>
        <v>227979.46999999997</v>
      </c>
      <c r="P45" s="26">
        <f>P48+P49+P50+P52+P53</f>
        <v>-6770.079</v>
      </c>
      <c r="Q45" s="26">
        <f t="shared" si="4"/>
        <v>597555.688</v>
      </c>
      <c r="R45" s="26">
        <f aca="true" t="shared" si="11" ref="R45:R64">N45+O45</f>
        <v>227979.46999999997</v>
      </c>
      <c r="S45" s="26">
        <f>S48+S49+S50+S51+S52+S53</f>
        <v>1000</v>
      </c>
      <c r="T45" s="26">
        <f t="shared" si="2"/>
        <v>228979.46999999997</v>
      </c>
      <c r="U45" s="26">
        <f>U48+U49+U50</f>
        <v>0</v>
      </c>
      <c r="V45" s="26">
        <f>V48+V49+V50+V51+V52+V53</f>
        <v>227770.43</v>
      </c>
      <c r="W45" s="26">
        <f t="shared" si="5"/>
        <v>227770.43</v>
      </c>
      <c r="X45" s="26">
        <f>X48+X49+X50+X51+X52+X53</f>
        <v>1000</v>
      </c>
      <c r="Y45" s="26">
        <f t="shared" si="3"/>
        <v>228770.43</v>
      </c>
    </row>
    <row r="46" spans="1:25" ht="18.75">
      <c r="A46" s="13"/>
      <c r="B46" s="1" t="s">
        <v>3</v>
      </c>
      <c r="C46" s="8"/>
      <c r="D46" s="8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 ht="43.5" customHeight="1" hidden="1">
      <c r="A47" s="13"/>
      <c r="B47" s="1"/>
      <c r="C47" s="8"/>
      <c r="D47" s="8"/>
      <c r="E47" s="26"/>
      <c r="F47" s="26">
        <v>0</v>
      </c>
      <c r="G47" s="26">
        <v>3000</v>
      </c>
      <c r="H47" s="26"/>
      <c r="I47" s="26">
        <f t="shared" si="0"/>
        <v>3000</v>
      </c>
      <c r="J47" s="26"/>
      <c r="K47" s="26">
        <f aca="true" t="shared" si="12" ref="K47:K54">I47+J47</f>
        <v>3000</v>
      </c>
      <c r="L47" s="26"/>
      <c r="M47" s="26">
        <f t="shared" si="7"/>
        <v>3000</v>
      </c>
      <c r="N47" s="26"/>
      <c r="O47" s="26"/>
      <c r="P47" s="26"/>
      <c r="Q47" s="26">
        <f t="shared" si="4"/>
        <v>3000</v>
      </c>
      <c r="R47" s="26">
        <f t="shared" si="11"/>
        <v>0</v>
      </c>
      <c r="S47" s="26"/>
      <c r="T47" s="26">
        <f t="shared" si="2"/>
        <v>0</v>
      </c>
      <c r="U47" s="26">
        <v>0</v>
      </c>
      <c r="V47" s="26"/>
      <c r="W47" s="26">
        <f t="shared" si="5"/>
        <v>0</v>
      </c>
      <c r="X47" s="26"/>
      <c r="Y47" s="26">
        <f t="shared" si="3"/>
        <v>0</v>
      </c>
    </row>
    <row r="48" spans="1:25" ht="37.5">
      <c r="A48" s="13"/>
      <c r="B48" s="1" t="s">
        <v>92</v>
      </c>
      <c r="C48" s="8"/>
      <c r="D48" s="8"/>
      <c r="E48" s="26">
        <v>3700</v>
      </c>
      <c r="F48" s="26">
        <v>0</v>
      </c>
      <c r="G48" s="26">
        <f>+E48+F48</f>
        <v>3700</v>
      </c>
      <c r="H48" s="26">
        <v>-888</v>
      </c>
      <c r="I48" s="26">
        <f t="shared" si="0"/>
        <v>2812</v>
      </c>
      <c r="J48" s="26">
        <v>0</v>
      </c>
      <c r="K48" s="26">
        <f t="shared" si="12"/>
        <v>2812</v>
      </c>
      <c r="L48" s="26">
        <v>0</v>
      </c>
      <c r="M48" s="26">
        <f t="shared" si="7"/>
        <v>2812</v>
      </c>
      <c r="N48" s="26">
        <v>0</v>
      </c>
      <c r="O48" s="26">
        <v>0</v>
      </c>
      <c r="P48" s="26">
        <v>0</v>
      </c>
      <c r="Q48" s="26">
        <f t="shared" si="4"/>
        <v>2812</v>
      </c>
      <c r="R48" s="26">
        <f t="shared" si="11"/>
        <v>0</v>
      </c>
      <c r="S48" s="26">
        <v>0</v>
      </c>
      <c r="T48" s="26">
        <f t="shared" si="2"/>
        <v>0</v>
      </c>
      <c r="U48" s="26">
        <v>0</v>
      </c>
      <c r="V48" s="26">
        <v>0</v>
      </c>
      <c r="W48" s="26">
        <f t="shared" si="5"/>
        <v>0</v>
      </c>
      <c r="X48" s="26">
        <v>0</v>
      </c>
      <c r="Y48" s="26">
        <f t="shared" si="3"/>
        <v>0</v>
      </c>
    </row>
    <row r="49" spans="1:25" ht="56.25">
      <c r="A49" s="13"/>
      <c r="B49" s="78" t="s">
        <v>101</v>
      </c>
      <c r="C49" s="8"/>
      <c r="D49" s="8"/>
      <c r="E49" s="26">
        <f>3700-3700</f>
        <v>0</v>
      </c>
      <c r="F49" s="26">
        <f>210631.473-210631.473</f>
        <v>0</v>
      </c>
      <c r="G49" s="26">
        <f>+E49+F49</f>
        <v>0</v>
      </c>
      <c r="H49" s="26">
        <v>210631.48</v>
      </c>
      <c r="I49" s="26">
        <f t="shared" si="0"/>
        <v>210631.48</v>
      </c>
      <c r="J49" s="26">
        <v>0</v>
      </c>
      <c r="K49" s="26">
        <f t="shared" si="12"/>
        <v>210631.48</v>
      </c>
      <c r="L49" s="26">
        <v>0</v>
      </c>
      <c r="M49" s="26">
        <f t="shared" si="7"/>
        <v>210631.48</v>
      </c>
      <c r="N49" s="26">
        <v>0</v>
      </c>
      <c r="O49" s="26">
        <v>0</v>
      </c>
      <c r="P49" s="26">
        <v>0</v>
      </c>
      <c r="Q49" s="26">
        <f t="shared" si="4"/>
        <v>210631.48</v>
      </c>
      <c r="R49" s="26">
        <f t="shared" si="11"/>
        <v>0</v>
      </c>
      <c r="S49" s="26">
        <v>0</v>
      </c>
      <c r="T49" s="26">
        <f t="shared" si="2"/>
        <v>0</v>
      </c>
      <c r="U49" s="26">
        <v>0</v>
      </c>
      <c r="V49" s="26">
        <v>0</v>
      </c>
      <c r="W49" s="26">
        <f t="shared" si="5"/>
        <v>0</v>
      </c>
      <c r="X49" s="26">
        <v>0</v>
      </c>
      <c r="Y49" s="26">
        <f t="shared" si="3"/>
        <v>0</v>
      </c>
    </row>
    <row r="50" spans="1:25" ht="37.5">
      <c r="A50" s="13"/>
      <c r="B50" s="79" t="s">
        <v>102</v>
      </c>
      <c r="C50" s="8"/>
      <c r="D50" s="8"/>
      <c r="E50" s="26">
        <v>0</v>
      </c>
      <c r="F50" s="26">
        <f>74171.097-74171.097</f>
        <v>0</v>
      </c>
      <c r="G50" s="26">
        <f>+E50+F50</f>
        <v>0</v>
      </c>
      <c r="H50" s="26">
        <v>162320.897</v>
      </c>
      <c r="I50" s="26">
        <f t="shared" si="0"/>
        <v>162320.897</v>
      </c>
      <c r="J50" s="26">
        <v>0</v>
      </c>
      <c r="K50" s="26">
        <f t="shared" si="12"/>
        <v>162320.897</v>
      </c>
      <c r="L50" s="26">
        <v>0</v>
      </c>
      <c r="M50" s="26">
        <f t="shared" si="7"/>
        <v>162320.897</v>
      </c>
      <c r="N50" s="26">
        <v>0</v>
      </c>
      <c r="O50" s="26">
        <v>0</v>
      </c>
      <c r="P50" s="26">
        <v>-6770.079</v>
      </c>
      <c r="Q50" s="26">
        <f t="shared" si="4"/>
        <v>155550.818</v>
      </c>
      <c r="R50" s="26">
        <f t="shared" si="11"/>
        <v>0</v>
      </c>
      <c r="S50" s="26">
        <v>0</v>
      </c>
      <c r="T50" s="26">
        <f t="shared" si="2"/>
        <v>0</v>
      </c>
      <c r="U50" s="26">
        <v>0</v>
      </c>
      <c r="V50" s="26">
        <v>0</v>
      </c>
      <c r="W50" s="26">
        <f t="shared" si="5"/>
        <v>0</v>
      </c>
      <c r="X50" s="26">
        <v>0</v>
      </c>
      <c r="Y50" s="26">
        <f t="shared" si="3"/>
        <v>0</v>
      </c>
    </row>
    <row r="51" spans="1:25" ht="18.75">
      <c r="A51" s="13"/>
      <c r="B51" s="79" t="s">
        <v>116</v>
      </c>
      <c r="C51" s="8"/>
      <c r="D51" s="8"/>
      <c r="E51" s="26"/>
      <c r="F51" s="26"/>
      <c r="G51" s="26"/>
      <c r="H51" s="26"/>
      <c r="I51" s="26">
        <v>0</v>
      </c>
      <c r="J51" s="26">
        <v>75853.79666</v>
      </c>
      <c r="K51" s="26">
        <f t="shared" si="12"/>
        <v>75853.79666</v>
      </c>
      <c r="L51" s="26">
        <v>333.33334</v>
      </c>
      <c r="M51" s="26">
        <f>K51+L51</f>
        <v>76187.13</v>
      </c>
      <c r="N51" s="26">
        <v>0</v>
      </c>
      <c r="O51" s="26">
        <v>75993.15667</v>
      </c>
      <c r="P51" s="26">
        <v>0</v>
      </c>
      <c r="Q51" s="26">
        <f t="shared" si="4"/>
        <v>76187.13</v>
      </c>
      <c r="R51" s="26">
        <f t="shared" si="11"/>
        <v>75993.15667</v>
      </c>
      <c r="S51" s="26">
        <v>333.33333</v>
      </c>
      <c r="T51" s="26">
        <f>R51+S51</f>
        <v>76326.48999999999</v>
      </c>
      <c r="U51" s="26">
        <v>0</v>
      </c>
      <c r="V51" s="26">
        <v>75923.47667</v>
      </c>
      <c r="W51" s="26">
        <f t="shared" si="5"/>
        <v>75923.47667</v>
      </c>
      <c r="X51" s="26">
        <v>333.33333</v>
      </c>
      <c r="Y51" s="26">
        <f>W51+X51</f>
        <v>76256.81</v>
      </c>
    </row>
    <row r="52" spans="1:25" ht="37.5">
      <c r="A52" s="13"/>
      <c r="B52" s="79" t="s">
        <v>115</v>
      </c>
      <c r="C52" s="8"/>
      <c r="D52" s="8"/>
      <c r="E52" s="26"/>
      <c r="F52" s="26"/>
      <c r="G52" s="26"/>
      <c r="H52" s="26"/>
      <c r="I52" s="26">
        <v>0</v>
      </c>
      <c r="J52" s="26">
        <v>75853.79667</v>
      </c>
      <c r="K52" s="26">
        <f t="shared" si="12"/>
        <v>75853.79667</v>
      </c>
      <c r="L52" s="26">
        <v>333.33333</v>
      </c>
      <c r="M52" s="26">
        <f aca="true" t="shared" si="13" ref="M52:M64">K52+L52</f>
        <v>76187.12999999999</v>
      </c>
      <c r="N52" s="26">
        <v>0</v>
      </c>
      <c r="O52" s="26">
        <v>75993.15666</v>
      </c>
      <c r="P52" s="26">
        <v>0</v>
      </c>
      <c r="Q52" s="26">
        <f t="shared" si="4"/>
        <v>76187.12999999999</v>
      </c>
      <c r="R52" s="26">
        <f t="shared" si="11"/>
        <v>75993.15666</v>
      </c>
      <c r="S52" s="26">
        <v>333.33334</v>
      </c>
      <c r="T52" s="26">
        <f aca="true" t="shared" si="14" ref="T52:T64">R52+S52</f>
        <v>76326.48999999999</v>
      </c>
      <c r="U52" s="26">
        <v>0</v>
      </c>
      <c r="V52" s="26">
        <v>75923.47667</v>
      </c>
      <c r="W52" s="26">
        <f t="shared" si="5"/>
        <v>75923.47667</v>
      </c>
      <c r="X52" s="26">
        <v>333.33333</v>
      </c>
      <c r="Y52" s="26">
        <f aca="true" t="shared" si="15" ref="Y52:Y64">W52+X52</f>
        <v>76256.81</v>
      </c>
    </row>
    <row r="53" spans="1:25" ht="37.5">
      <c r="A53" s="13"/>
      <c r="B53" s="79" t="s">
        <v>115</v>
      </c>
      <c r="C53" s="8"/>
      <c r="D53" s="8"/>
      <c r="E53" s="26"/>
      <c r="F53" s="26"/>
      <c r="G53" s="26"/>
      <c r="H53" s="26"/>
      <c r="I53" s="26">
        <v>0</v>
      </c>
      <c r="J53" s="26">
        <v>75853.79667</v>
      </c>
      <c r="K53" s="26">
        <f t="shared" si="12"/>
        <v>75853.79667</v>
      </c>
      <c r="L53" s="26">
        <v>333.33333</v>
      </c>
      <c r="M53" s="26">
        <f t="shared" si="13"/>
        <v>76187.12999999999</v>
      </c>
      <c r="N53" s="26">
        <v>0</v>
      </c>
      <c r="O53" s="26">
        <v>75993.15667</v>
      </c>
      <c r="P53" s="26">
        <v>0</v>
      </c>
      <c r="Q53" s="26">
        <f t="shared" si="4"/>
        <v>76187.12999999999</v>
      </c>
      <c r="R53" s="26">
        <f t="shared" si="11"/>
        <v>75993.15667</v>
      </c>
      <c r="S53" s="26">
        <v>333.33333</v>
      </c>
      <c r="T53" s="26">
        <f t="shared" si="14"/>
        <v>76326.48999999999</v>
      </c>
      <c r="U53" s="26">
        <v>0</v>
      </c>
      <c r="V53" s="26">
        <v>75923.47666</v>
      </c>
      <c r="W53" s="26">
        <f t="shared" si="5"/>
        <v>75923.47666</v>
      </c>
      <c r="X53" s="26">
        <v>333.33334</v>
      </c>
      <c r="Y53" s="26">
        <f t="shared" si="15"/>
        <v>76256.81</v>
      </c>
    </row>
    <row r="54" spans="1:25" ht="18.75">
      <c r="A54" s="13" t="s">
        <v>75</v>
      </c>
      <c r="B54" s="1" t="s">
        <v>69</v>
      </c>
      <c r="C54" s="8" t="s">
        <v>68</v>
      </c>
      <c r="D54" s="8" t="s">
        <v>12</v>
      </c>
      <c r="E54" s="26">
        <f>E56</f>
        <v>3808.5</v>
      </c>
      <c r="F54" s="26">
        <f>F56</f>
        <v>0</v>
      </c>
      <c r="G54" s="26">
        <f>G56</f>
        <v>3808.5</v>
      </c>
      <c r="H54" s="26">
        <f>H56</f>
        <v>0</v>
      </c>
      <c r="I54" s="26">
        <f t="shared" si="0"/>
        <v>3808.5</v>
      </c>
      <c r="J54" s="26">
        <f>J56</f>
        <v>7024.9</v>
      </c>
      <c r="K54" s="26">
        <f t="shared" si="12"/>
        <v>10833.4</v>
      </c>
      <c r="L54" s="26">
        <f>L56</f>
        <v>0</v>
      </c>
      <c r="M54" s="26">
        <f t="shared" si="13"/>
        <v>10833.4</v>
      </c>
      <c r="N54" s="26">
        <f>N56</f>
        <v>0</v>
      </c>
      <c r="O54" s="26">
        <f>O56</f>
        <v>0</v>
      </c>
      <c r="P54" s="26">
        <f>P56</f>
        <v>0</v>
      </c>
      <c r="Q54" s="26">
        <f t="shared" si="4"/>
        <v>10833.4</v>
      </c>
      <c r="R54" s="26">
        <f t="shared" si="11"/>
        <v>0</v>
      </c>
      <c r="S54" s="26">
        <f>S56</f>
        <v>0</v>
      </c>
      <c r="T54" s="26">
        <f t="shared" si="14"/>
        <v>0</v>
      </c>
      <c r="U54" s="26">
        <f>U56</f>
        <v>0</v>
      </c>
      <c r="V54" s="26">
        <f>V56</f>
        <v>0</v>
      </c>
      <c r="W54" s="26">
        <f t="shared" si="5"/>
        <v>0</v>
      </c>
      <c r="X54" s="26">
        <f>X56</f>
        <v>0</v>
      </c>
      <c r="Y54" s="26">
        <f t="shared" si="15"/>
        <v>0</v>
      </c>
    </row>
    <row r="55" spans="1:25" ht="18.75">
      <c r="A55" s="13"/>
      <c r="B55" s="1" t="s">
        <v>3</v>
      </c>
      <c r="C55" s="8"/>
      <c r="D55" s="8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</row>
    <row r="56" spans="1:25" ht="44.25" customHeight="1">
      <c r="A56" s="13"/>
      <c r="B56" s="77" t="s">
        <v>108</v>
      </c>
      <c r="C56" s="8"/>
      <c r="D56" s="8"/>
      <c r="E56" s="26">
        <v>3808.5</v>
      </c>
      <c r="F56" s="26">
        <f>8886.37-8886.37</f>
        <v>0</v>
      </c>
      <c r="G56" s="26">
        <f>+E56+F56</f>
        <v>3808.5</v>
      </c>
      <c r="H56" s="26"/>
      <c r="I56" s="26">
        <f t="shared" si="0"/>
        <v>3808.5</v>
      </c>
      <c r="J56" s="26">
        <f>8886.4-1861.5</f>
        <v>7024.9</v>
      </c>
      <c r="K56" s="26">
        <f>I56+J56</f>
        <v>10833.4</v>
      </c>
      <c r="L56" s="26">
        <v>0</v>
      </c>
      <c r="M56" s="26">
        <f t="shared" si="13"/>
        <v>10833.4</v>
      </c>
      <c r="N56" s="26">
        <v>0</v>
      </c>
      <c r="O56" s="26">
        <v>0</v>
      </c>
      <c r="P56" s="26">
        <v>0</v>
      </c>
      <c r="Q56" s="26">
        <f t="shared" si="4"/>
        <v>10833.4</v>
      </c>
      <c r="R56" s="26">
        <f t="shared" si="11"/>
        <v>0</v>
      </c>
      <c r="S56" s="26">
        <v>0</v>
      </c>
      <c r="T56" s="26">
        <f t="shared" si="14"/>
        <v>0</v>
      </c>
      <c r="U56" s="26">
        <v>0</v>
      </c>
      <c r="V56" s="26">
        <v>0</v>
      </c>
      <c r="W56" s="26">
        <f t="shared" si="5"/>
        <v>0</v>
      </c>
      <c r="X56" s="26">
        <v>0</v>
      </c>
      <c r="Y56" s="26">
        <f t="shared" si="15"/>
        <v>0</v>
      </c>
    </row>
    <row r="57" spans="1:25" ht="18.75" customHeight="1">
      <c r="A57" s="14" t="s">
        <v>66</v>
      </c>
      <c r="B57" s="9" t="s">
        <v>14</v>
      </c>
      <c r="C57" s="18" t="s">
        <v>16</v>
      </c>
      <c r="D57" s="18"/>
      <c r="E57" s="28">
        <f>+E58</f>
        <v>52229</v>
      </c>
      <c r="F57" s="28">
        <f>F58</f>
        <v>0</v>
      </c>
      <c r="G57" s="28">
        <f>G58</f>
        <v>52229</v>
      </c>
      <c r="H57" s="28">
        <f>H58</f>
        <v>0</v>
      </c>
      <c r="I57" s="28">
        <f t="shared" si="0"/>
        <v>52229</v>
      </c>
      <c r="J57" s="28">
        <f>J58</f>
        <v>0</v>
      </c>
      <c r="K57" s="28">
        <f>I57+J57</f>
        <v>52229</v>
      </c>
      <c r="L57" s="28">
        <f>L58</f>
        <v>10998</v>
      </c>
      <c r="M57" s="28">
        <f t="shared" si="13"/>
        <v>63227</v>
      </c>
      <c r="N57" s="28">
        <f>N58</f>
        <v>49208</v>
      </c>
      <c r="O57" s="28">
        <f>O58</f>
        <v>0</v>
      </c>
      <c r="P57" s="28">
        <f>P58</f>
        <v>0</v>
      </c>
      <c r="Q57" s="28">
        <f t="shared" si="4"/>
        <v>63227</v>
      </c>
      <c r="R57" s="28">
        <f t="shared" si="11"/>
        <v>49208</v>
      </c>
      <c r="S57" s="28">
        <f>S58</f>
        <v>0</v>
      </c>
      <c r="T57" s="28">
        <f t="shared" si="14"/>
        <v>49208</v>
      </c>
      <c r="U57" s="28">
        <f>U58</f>
        <v>47382</v>
      </c>
      <c r="V57" s="28">
        <f>V58</f>
        <v>0</v>
      </c>
      <c r="W57" s="28">
        <f t="shared" si="5"/>
        <v>47382</v>
      </c>
      <c r="X57" s="28">
        <f>X58</f>
        <v>0</v>
      </c>
      <c r="Y57" s="28">
        <f t="shared" si="15"/>
        <v>47382</v>
      </c>
    </row>
    <row r="58" spans="1:25" ht="18.75" customHeight="1">
      <c r="A58" s="13" t="s">
        <v>67</v>
      </c>
      <c r="B58" s="1" t="s">
        <v>15</v>
      </c>
      <c r="C58" s="8" t="s">
        <v>16</v>
      </c>
      <c r="D58" s="8" t="s">
        <v>4</v>
      </c>
      <c r="E58" s="26">
        <f>+E60</f>
        <v>52229</v>
      </c>
      <c r="F58" s="26">
        <f>F60</f>
        <v>0</v>
      </c>
      <c r="G58" s="26">
        <f>G60</f>
        <v>52229</v>
      </c>
      <c r="H58" s="26">
        <f>H60</f>
        <v>0</v>
      </c>
      <c r="I58" s="26">
        <f t="shared" si="0"/>
        <v>52229</v>
      </c>
      <c r="J58" s="26">
        <f>J60</f>
        <v>0</v>
      </c>
      <c r="K58" s="26">
        <f>I58+J58</f>
        <v>52229</v>
      </c>
      <c r="L58" s="26">
        <f>L60</f>
        <v>10998</v>
      </c>
      <c r="M58" s="26">
        <f t="shared" si="13"/>
        <v>63227</v>
      </c>
      <c r="N58" s="26">
        <f>N60</f>
        <v>49208</v>
      </c>
      <c r="O58" s="26">
        <f>O60</f>
        <v>0</v>
      </c>
      <c r="P58" s="26">
        <f>P60</f>
        <v>0</v>
      </c>
      <c r="Q58" s="26">
        <f t="shared" si="4"/>
        <v>63227</v>
      </c>
      <c r="R58" s="26">
        <f t="shared" si="11"/>
        <v>49208</v>
      </c>
      <c r="S58" s="26">
        <f>S60</f>
        <v>0</v>
      </c>
      <c r="T58" s="26">
        <f t="shared" si="14"/>
        <v>49208</v>
      </c>
      <c r="U58" s="26">
        <f>+U60</f>
        <v>47382</v>
      </c>
      <c r="V58" s="26">
        <f>+V60</f>
        <v>0</v>
      </c>
      <c r="W58" s="26">
        <f t="shared" si="5"/>
        <v>47382</v>
      </c>
      <c r="X58" s="26">
        <f>X60</f>
        <v>0</v>
      </c>
      <c r="Y58" s="26">
        <f t="shared" si="15"/>
        <v>47382</v>
      </c>
    </row>
    <row r="59" spans="1:25" ht="18.75" customHeight="1">
      <c r="A59" s="13"/>
      <c r="B59" s="1" t="s">
        <v>3</v>
      </c>
      <c r="C59" s="8"/>
      <c r="D59" s="8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</row>
    <row r="60" spans="1:25" ht="62.25" customHeight="1">
      <c r="A60" s="13"/>
      <c r="B60" s="1" t="s">
        <v>26</v>
      </c>
      <c r="C60" s="8"/>
      <c r="D60" s="8"/>
      <c r="E60" s="86">
        <v>52229</v>
      </c>
      <c r="F60" s="26">
        <v>0</v>
      </c>
      <c r="G60" s="26">
        <f>+E60+F60</f>
        <v>52229</v>
      </c>
      <c r="H60" s="26"/>
      <c r="I60" s="26">
        <f t="shared" si="0"/>
        <v>52229</v>
      </c>
      <c r="J60" s="26">
        <v>0</v>
      </c>
      <c r="K60" s="26">
        <f>I60+J60</f>
        <v>52229</v>
      </c>
      <c r="L60" s="26">
        <v>10998</v>
      </c>
      <c r="M60" s="26">
        <f t="shared" si="13"/>
        <v>63227</v>
      </c>
      <c r="N60" s="26">
        <v>49208</v>
      </c>
      <c r="O60" s="26">
        <v>0</v>
      </c>
      <c r="P60" s="26">
        <v>0</v>
      </c>
      <c r="Q60" s="26">
        <f t="shared" si="4"/>
        <v>63227</v>
      </c>
      <c r="R60" s="26">
        <f t="shared" si="11"/>
        <v>49208</v>
      </c>
      <c r="S60" s="26">
        <v>0</v>
      </c>
      <c r="T60" s="26">
        <f t="shared" si="14"/>
        <v>49208</v>
      </c>
      <c r="U60" s="26">
        <v>47382</v>
      </c>
      <c r="V60" s="26">
        <v>0</v>
      </c>
      <c r="W60" s="26">
        <f t="shared" si="5"/>
        <v>47382</v>
      </c>
      <c r="X60" s="26">
        <v>0</v>
      </c>
      <c r="Y60" s="26">
        <f t="shared" si="15"/>
        <v>47382</v>
      </c>
    </row>
    <row r="61" spans="1:25" s="5" customFormat="1" ht="18.75">
      <c r="A61" s="14" t="s">
        <v>109</v>
      </c>
      <c r="B61" s="9" t="s">
        <v>110</v>
      </c>
      <c r="C61" s="18" t="s">
        <v>113</v>
      </c>
      <c r="D61" s="18"/>
      <c r="E61" s="28"/>
      <c r="F61" s="28"/>
      <c r="G61" s="28">
        <f>G62</f>
        <v>0</v>
      </c>
      <c r="H61" s="28">
        <f>H62</f>
        <v>5016.665</v>
      </c>
      <c r="I61" s="28">
        <f>G61+H61</f>
        <v>5016.665</v>
      </c>
      <c r="J61" s="28">
        <f>J62</f>
        <v>0</v>
      </c>
      <c r="K61" s="28">
        <f>I61+J61</f>
        <v>5016.665</v>
      </c>
      <c r="L61" s="28">
        <f>L62</f>
        <v>5016.7</v>
      </c>
      <c r="M61" s="28">
        <f t="shared" si="13"/>
        <v>10033.365</v>
      </c>
      <c r="N61" s="28">
        <f>N62</f>
        <v>0</v>
      </c>
      <c r="O61" s="28">
        <f>O62</f>
        <v>0</v>
      </c>
      <c r="P61" s="28">
        <f>P62</f>
        <v>0</v>
      </c>
      <c r="Q61" s="28">
        <f t="shared" si="4"/>
        <v>10033.365</v>
      </c>
      <c r="R61" s="28">
        <f t="shared" si="11"/>
        <v>0</v>
      </c>
      <c r="S61" s="28">
        <f>S62</f>
        <v>0</v>
      </c>
      <c r="T61" s="28">
        <f t="shared" si="14"/>
        <v>0</v>
      </c>
      <c r="U61" s="28">
        <f>U62</f>
        <v>0</v>
      </c>
      <c r="V61" s="28">
        <f>V62</f>
        <v>0</v>
      </c>
      <c r="W61" s="28">
        <f t="shared" si="5"/>
        <v>0</v>
      </c>
      <c r="X61" s="28">
        <f>X62</f>
        <v>0</v>
      </c>
      <c r="Y61" s="28">
        <f t="shared" si="15"/>
        <v>0</v>
      </c>
    </row>
    <row r="62" spans="1:25" ht="18.75">
      <c r="A62" s="13" t="s">
        <v>111</v>
      </c>
      <c r="B62" s="1" t="s">
        <v>112</v>
      </c>
      <c r="C62" s="8" t="s">
        <v>113</v>
      </c>
      <c r="D62" s="8" t="s">
        <v>12</v>
      </c>
      <c r="E62" s="26"/>
      <c r="F62" s="26"/>
      <c r="G62" s="26">
        <f>G64</f>
        <v>0</v>
      </c>
      <c r="H62" s="26">
        <f>H64</f>
        <v>5016.665</v>
      </c>
      <c r="I62" s="26">
        <f t="shared" si="0"/>
        <v>5016.665</v>
      </c>
      <c r="J62" s="26">
        <f>J64</f>
        <v>0</v>
      </c>
      <c r="K62" s="26">
        <f>I62+J62</f>
        <v>5016.665</v>
      </c>
      <c r="L62" s="26">
        <f>L64</f>
        <v>5016.7</v>
      </c>
      <c r="M62" s="26">
        <f t="shared" si="13"/>
        <v>10033.365</v>
      </c>
      <c r="N62" s="26">
        <f>N64</f>
        <v>0</v>
      </c>
      <c r="O62" s="26">
        <f>O64</f>
        <v>0</v>
      </c>
      <c r="P62" s="26">
        <f>P64</f>
        <v>0</v>
      </c>
      <c r="Q62" s="26">
        <f t="shared" si="4"/>
        <v>10033.365</v>
      </c>
      <c r="R62" s="26">
        <f t="shared" si="11"/>
        <v>0</v>
      </c>
      <c r="S62" s="26">
        <f>S64</f>
        <v>0</v>
      </c>
      <c r="T62" s="26">
        <f t="shared" si="14"/>
        <v>0</v>
      </c>
      <c r="U62" s="26">
        <f>U64</f>
        <v>0</v>
      </c>
      <c r="V62" s="26">
        <f>V64</f>
        <v>0</v>
      </c>
      <c r="W62" s="26">
        <f t="shared" si="5"/>
        <v>0</v>
      </c>
      <c r="X62" s="26">
        <f>X64</f>
        <v>0</v>
      </c>
      <c r="Y62" s="26">
        <f t="shared" si="15"/>
        <v>0</v>
      </c>
    </row>
    <row r="63" spans="1:25" ht="18.75">
      <c r="A63" s="13"/>
      <c r="B63" s="1" t="s">
        <v>3</v>
      </c>
      <c r="C63" s="8"/>
      <c r="D63" s="8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4" spans="1:25" ht="48" customHeight="1" thickBot="1">
      <c r="A64" s="80"/>
      <c r="B64" s="81" t="s">
        <v>114</v>
      </c>
      <c r="C64" s="82"/>
      <c r="D64" s="82"/>
      <c r="E64" s="83"/>
      <c r="F64" s="83"/>
      <c r="G64" s="83">
        <v>0</v>
      </c>
      <c r="H64" s="83">
        <f>10033.33/2</f>
        <v>5016.665</v>
      </c>
      <c r="I64" s="83">
        <f t="shared" si="0"/>
        <v>5016.665</v>
      </c>
      <c r="J64" s="83">
        <v>0</v>
      </c>
      <c r="K64" s="83">
        <f>I64+J64</f>
        <v>5016.665</v>
      </c>
      <c r="L64" s="83">
        <v>5016.7</v>
      </c>
      <c r="M64" s="83">
        <f t="shared" si="13"/>
        <v>10033.365</v>
      </c>
      <c r="N64" s="83">
        <v>0</v>
      </c>
      <c r="O64" s="83">
        <v>0</v>
      </c>
      <c r="P64" s="83">
        <v>0</v>
      </c>
      <c r="Q64" s="83">
        <f t="shared" si="4"/>
        <v>10033.365</v>
      </c>
      <c r="R64" s="83">
        <f t="shared" si="11"/>
        <v>0</v>
      </c>
      <c r="S64" s="83">
        <v>0</v>
      </c>
      <c r="T64" s="83">
        <f t="shared" si="14"/>
        <v>0</v>
      </c>
      <c r="U64" s="83">
        <v>0</v>
      </c>
      <c r="V64" s="83">
        <v>0</v>
      </c>
      <c r="W64" s="83">
        <f t="shared" si="5"/>
        <v>0</v>
      </c>
      <c r="X64" s="83">
        <v>0</v>
      </c>
      <c r="Y64" s="83">
        <f t="shared" si="15"/>
        <v>0</v>
      </c>
    </row>
    <row r="65" spans="1:25" s="5" customFormat="1" ht="24.75" customHeight="1" thickBot="1">
      <c r="A65" s="125" t="s">
        <v>18</v>
      </c>
      <c r="B65" s="126"/>
      <c r="C65" s="84"/>
      <c r="D65" s="84"/>
      <c r="E65" s="85">
        <f>E31+E15+E57+E44</f>
        <v>225318.90000000002</v>
      </c>
      <c r="F65" s="85">
        <f>F31+F15+F57+F44</f>
        <v>-9288.4</v>
      </c>
      <c r="G65" s="85">
        <f aca="true" t="shared" si="16" ref="G65:L65">G31+G15+G57+G44+G61</f>
        <v>216030.5</v>
      </c>
      <c r="H65" s="85">
        <f t="shared" si="16"/>
        <v>377081.04199999996</v>
      </c>
      <c r="I65" s="85">
        <f t="shared" si="16"/>
        <v>593111.542</v>
      </c>
      <c r="J65" s="85">
        <f t="shared" si="16"/>
        <v>234586.29</v>
      </c>
      <c r="K65" s="85">
        <f t="shared" si="16"/>
        <v>827697.832</v>
      </c>
      <c r="L65" s="85">
        <f t="shared" si="16"/>
        <v>78443.3</v>
      </c>
      <c r="M65" s="85">
        <f aca="true" t="shared" si="17" ref="M65:T65">M31+M15+M57+M44+M61</f>
        <v>906141.132</v>
      </c>
      <c r="N65" s="85">
        <f t="shared" si="17"/>
        <v>101265.8</v>
      </c>
      <c r="O65" s="85">
        <f t="shared" si="17"/>
        <v>227979.46999999997</v>
      </c>
      <c r="P65" s="85">
        <f t="shared" si="17"/>
        <v>-6770.079</v>
      </c>
      <c r="Q65" s="85">
        <f t="shared" si="17"/>
        <v>1135717.91585</v>
      </c>
      <c r="R65" s="85">
        <f t="shared" si="17"/>
        <v>329245.26999999996</v>
      </c>
      <c r="S65" s="85">
        <f t="shared" si="17"/>
        <v>1000</v>
      </c>
      <c r="T65" s="85">
        <f t="shared" si="17"/>
        <v>330245.26999999996</v>
      </c>
      <c r="U65" s="85">
        <f>U31+U15+U57+U44+U61</f>
        <v>96053.7</v>
      </c>
      <c r="V65" s="85">
        <f>V31+V15+V57+V44+V61</f>
        <v>227770.43</v>
      </c>
      <c r="W65" s="85">
        <f>W31+W15+W57+W44+W61</f>
        <v>323824.13</v>
      </c>
      <c r="X65" s="85">
        <f>X31+X15+X57+X44+X61</f>
        <v>1000</v>
      </c>
      <c r="Y65" s="85">
        <f>Y31+Y15+Y57+Y44+Y61</f>
        <v>324824.13</v>
      </c>
    </row>
    <row r="66" spans="5:21" ht="18.75"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5:21" ht="18.75" hidden="1"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18.75" hidden="1">
      <c r="A68" s="91" t="s">
        <v>103</v>
      </c>
      <c r="B68" s="9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14" ht="18.75" hidden="1">
      <c r="A69" s="91" t="s">
        <v>104</v>
      </c>
      <c r="B69" s="92"/>
      <c r="N69" s="3" t="s">
        <v>94</v>
      </c>
    </row>
    <row r="70" ht="18.75" hidden="1">
      <c r="B70" s="74"/>
    </row>
    <row r="71" ht="18.75" hidden="1">
      <c r="A71" s="3" t="s">
        <v>98</v>
      </c>
    </row>
    <row r="72" spans="1:2" ht="18.75" hidden="1">
      <c r="A72" s="91" t="s">
        <v>105</v>
      </c>
      <c r="B72" s="92"/>
    </row>
    <row r="73" spans="1:21" ht="18.75" hidden="1">
      <c r="A73" s="91" t="s">
        <v>106</v>
      </c>
      <c r="B73" s="92"/>
      <c r="H73" s="59"/>
      <c r="I73" s="59"/>
      <c r="J73" s="59"/>
      <c r="K73" s="59"/>
      <c r="L73" s="59"/>
      <c r="M73" s="59"/>
      <c r="N73" s="91" t="s">
        <v>43</v>
      </c>
      <c r="O73" s="91"/>
      <c r="P73" s="91"/>
      <c r="Q73" s="91"/>
      <c r="R73" s="91"/>
      <c r="S73" s="91"/>
      <c r="T73" s="91"/>
      <c r="U73" s="91"/>
    </row>
    <row r="74" spans="5:21" s="56" customFormat="1" ht="18.75" hidden="1"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</row>
    <row r="75" spans="14:21" s="56" customFormat="1" ht="18.75" hidden="1">
      <c r="N75" s="57"/>
      <c r="O75" s="57"/>
      <c r="P75" s="57"/>
      <c r="Q75" s="57"/>
      <c r="R75" s="57"/>
      <c r="S75" s="57"/>
      <c r="T75" s="57"/>
      <c r="U75" s="57"/>
    </row>
    <row r="76" spans="14:21" s="56" customFormat="1" ht="18.75" hidden="1">
      <c r="N76" s="57"/>
      <c r="O76" s="57"/>
      <c r="P76" s="57"/>
      <c r="Q76" s="57"/>
      <c r="R76" s="57"/>
      <c r="S76" s="57"/>
      <c r="T76" s="57"/>
      <c r="U76" s="57"/>
    </row>
    <row r="77" spans="5:21" ht="18.75"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</row>
    <row r="78" spans="5:21" ht="18.75"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</row>
  </sheetData>
  <sheetProtection/>
  <mergeCells count="33">
    <mergeCell ref="V11:V13"/>
    <mergeCell ref="W11:W13"/>
    <mergeCell ref="K11:K13"/>
    <mergeCell ref="P11:P13"/>
    <mergeCell ref="Q11:Q13"/>
    <mergeCell ref="N11:N13"/>
    <mergeCell ref="I11:I13"/>
    <mergeCell ref="S11:S13"/>
    <mergeCell ref="T11:T13"/>
    <mergeCell ref="A65:B65"/>
    <mergeCell ref="O11:O13"/>
    <mergeCell ref="R11:R13"/>
    <mergeCell ref="J11:J13"/>
    <mergeCell ref="A69:B69"/>
    <mergeCell ref="A72:B72"/>
    <mergeCell ref="A73:B73"/>
    <mergeCell ref="N73:U73"/>
    <mergeCell ref="A68:B68"/>
    <mergeCell ref="U11:U13"/>
    <mergeCell ref="H11:H13"/>
    <mergeCell ref="G11:G13"/>
    <mergeCell ref="E11:E13"/>
    <mergeCell ref="L11:L13"/>
    <mergeCell ref="A8:Y8"/>
    <mergeCell ref="X11:X13"/>
    <mergeCell ref="Y11:Y13"/>
    <mergeCell ref="F11:F13"/>
    <mergeCell ref="A11:A13"/>
    <mergeCell ref="C11:C13"/>
    <mergeCell ref="D11:D13"/>
    <mergeCell ref="B11:B13"/>
    <mergeCell ref="A9:AM9"/>
    <mergeCell ref="M11:M13"/>
  </mergeCells>
  <printOptions/>
  <pageMargins left="1.0236220472440944" right="0.5118110236220472" top="0.7874015748031497" bottom="0.7874015748031497" header="0.5118110236220472" footer="0.5118110236220472"/>
  <pageSetup fitToHeight="0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7"/>
  <sheetViews>
    <sheetView zoomScalePageLayoutView="0" workbookViewId="0" topLeftCell="A18">
      <selection activeCell="U27" sqref="U27"/>
    </sheetView>
  </sheetViews>
  <sheetFormatPr defaultColWidth="9.140625" defaultRowHeight="12.75"/>
  <cols>
    <col min="1" max="1" width="7.00390625" style="3" customWidth="1"/>
    <col min="2" max="2" width="104.421875" style="3" customWidth="1"/>
    <col min="3" max="3" width="11.57421875" style="3" customWidth="1"/>
    <col min="4" max="4" width="14.28125" style="3" customWidth="1"/>
    <col min="5" max="5" width="14.421875" style="3" hidden="1" customWidth="1"/>
    <col min="6" max="6" width="17.7109375" style="3" hidden="1" customWidth="1"/>
    <col min="7" max="7" width="14.421875" style="3" hidden="1" customWidth="1"/>
    <col min="8" max="8" width="17.7109375" style="3" hidden="1" customWidth="1"/>
    <col min="9" max="11" width="18.00390625" style="3" hidden="1" customWidth="1"/>
    <col min="12" max="12" width="14.28125" style="3" hidden="1" customWidth="1"/>
    <col min="13" max="15" width="17.00390625" style="3" hidden="1" customWidth="1"/>
    <col min="16" max="18" width="18.57421875" style="3" hidden="1" customWidth="1"/>
    <col min="19" max="19" width="19.57421875" style="3" hidden="1" customWidth="1"/>
    <col min="20" max="20" width="18.140625" style="3" hidden="1" customWidth="1"/>
    <col min="21" max="21" width="16.7109375" style="3" customWidth="1"/>
    <col min="22" max="22" width="18.57421875" style="3" hidden="1" customWidth="1"/>
    <col min="23" max="23" width="17.00390625" style="3" hidden="1" customWidth="1"/>
    <col min="24" max="24" width="18.57421875" style="3" hidden="1" customWidth="1"/>
    <col min="25" max="25" width="16.421875" style="3" hidden="1" customWidth="1"/>
    <col min="26" max="27" width="16.57421875" style="3" customWidth="1"/>
    <col min="28" max="28" width="9.140625" style="3" customWidth="1"/>
    <col min="29" max="29" width="11.7109375" style="3" bestFit="1" customWidth="1"/>
    <col min="30" max="31" width="10.421875" style="3" bestFit="1" customWidth="1"/>
    <col min="32" max="16384" width="9.140625" style="3" customWidth="1"/>
  </cols>
  <sheetData>
    <row r="1" spans="2:4" ht="18" customHeight="1" hidden="1">
      <c r="B1" s="2"/>
      <c r="D1" s="3" t="s">
        <v>47</v>
      </c>
    </row>
    <row r="2" spans="2:4" ht="20.25" customHeight="1" hidden="1">
      <c r="B2" s="2"/>
      <c r="D2" s="3" t="s">
        <v>20</v>
      </c>
    </row>
    <row r="3" spans="2:28" ht="27.75" customHeight="1" hidden="1">
      <c r="B3" s="2"/>
      <c r="D3" s="12" t="s">
        <v>48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2:28" ht="27.75" customHeight="1" hidden="1">
      <c r="B4" s="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2:27" ht="16.5" customHeight="1">
      <c r="B5" s="2"/>
      <c r="C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8.75">
      <c r="B6" s="2"/>
      <c r="C6" s="19"/>
      <c r="D6" s="3" t="s">
        <v>49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8.75" hidden="1">
      <c r="D7" s="3" t="s">
        <v>79</v>
      </c>
    </row>
    <row r="8" ht="18.75">
      <c r="D8" s="3" t="s">
        <v>76</v>
      </c>
    </row>
    <row r="9" ht="28.5" customHeight="1">
      <c r="D9" s="3" t="s">
        <v>77</v>
      </c>
    </row>
    <row r="12" ht="18.75" hidden="1"/>
    <row r="13" ht="18.75" hidden="1"/>
    <row r="15" ht="22.5" customHeight="1">
      <c r="AA15" s="5"/>
    </row>
    <row r="16" spans="1:27" ht="58.5" customHeight="1">
      <c r="A16" s="48"/>
      <c r="B16" s="99" t="s">
        <v>80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</row>
    <row r="18" ht="19.5" thickBot="1">
      <c r="AA18" s="4" t="s">
        <v>78</v>
      </c>
    </row>
    <row r="19" spans="1:27" ht="17.25" customHeight="1">
      <c r="A19" s="105" t="s">
        <v>0</v>
      </c>
      <c r="B19" s="102" t="s">
        <v>19</v>
      </c>
      <c r="C19" s="102" t="s">
        <v>5</v>
      </c>
      <c r="D19" s="96" t="s">
        <v>6</v>
      </c>
      <c r="E19" s="96" t="s">
        <v>37</v>
      </c>
      <c r="F19" s="96" t="s">
        <v>46</v>
      </c>
      <c r="G19" s="96" t="s">
        <v>37</v>
      </c>
      <c r="H19" s="96" t="s">
        <v>51</v>
      </c>
      <c r="I19" s="96" t="s">
        <v>60</v>
      </c>
      <c r="J19" s="96" t="s">
        <v>63</v>
      </c>
      <c r="K19" s="96" t="s">
        <v>37</v>
      </c>
      <c r="L19" s="96" t="s">
        <v>38</v>
      </c>
      <c r="M19" s="96" t="s">
        <v>51</v>
      </c>
      <c r="N19" s="96" t="s">
        <v>64</v>
      </c>
      <c r="O19" s="96" t="s">
        <v>37</v>
      </c>
      <c r="P19" s="96" t="s">
        <v>61</v>
      </c>
      <c r="Q19" s="96" t="s">
        <v>63</v>
      </c>
      <c r="R19" s="96" t="s">
        <v>71</v>
      </c>
      <c r="S19" s="96" t="s">
        <v>37</v>
      </c>
      <c r="T19" s="96" t="s">
        <v>64</v>
      </c>
      <c r="U19" s="96" t="s">
        <v>38</v>
      </c>
      <c r="V19" s="96" t="s">
        <v>61</v>
      </c>
      <c r="W19" s="96" t="s">
        <v>64</v>
      </c>
      <c r="X19" s="96" t="s">
        <v>61</v>
      </c>
      <c r="Y19" s="96" t="s">
        <v>64</v>
      </c>
      <c r="Z19" s="96" t="s">
        <v>39</v>
      </c>
      <c r="AA19" s="108" t="s">
        <v>81</v>
      </c>
    </row>
    <row r="20" spans="1:27" ht="20.25" customHeight="1">
      <c r="A20" s="106"/>
      <c r="B20" s="103"/>
      <c r="C20" s="10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109"/>
    </row>
    <row r="21" spans="1:27" ht="38.25" customHeight="1">
      <c r="A21" s="130"/>
      <c r="B21" s="131"/>
      <c r="C21" s="131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3"/>
    </row>
    <row r="22" spans="1:27" ht="16.5" customHeight="1">
      <c r="A22" s="13" t="s">
        <v>21</v>
      </c>
      <c r="B22" s="61">
        <v>2</v>
      </c>
      <c r="C22" s="61">
        <v>3</v>
      </c>
      <c r="D22" s="62">
        <v>4</v>
      </c>
      <c r="E22" s="62">
        <v>5</v>
      </c>
      <c r="F22" s="62"/>
      <c r="G22" s="62">
        <v>5</v>
      </c>
      <c r="H22" s="62">
        <v>6</v>
      </c>
      <c r="I22" s="62">
        <v>5</v>
      </c>
      <c r="J22" s="62">
        <v>6</v>
      </c>
      <c r="K22" s="62">
        <v>5</v>
      </c>
      <c r="L22" s="62">
        <v>8</v>
      </c>
      <c r="M22" s="62">
        <v>9</v>
      </c>
      <c r="N22" s="62">
        <v>6</v>
      </c>
      <c r="O22" s="62">
        <v>5</v>
      </c>
      <c r="P22" s="62">
        <v>8</v>
      </c>
      <c r="Q22" s="62">
        <v>9</v>
      </c>
      <c r="R22" s="62">
        <v>6</v>
      </c>
      <c r="S22" s="62">
        <v>5</v>
      </c>
      <c r="T22" s="62"/>
      <c r="U22" s="62">
        <v>5</v>
      </c>
      <c r="V22" s="62">
        <v>8</v>
      </c>
      <c r="W22" s="62">
        <v>9</v>
      </c>
      <c r="X22" s="62">
        <v>6</v>
      </c>
      <c r="Y22" s="62"/>
      <c r="Z22" s="62">
        <v>6</v>
      </c>
      <c r="AA22" s="69">
        <v>7</v>
      </c>
    </row>
    <row r="23" spans="1:27" ht="18.75">
      <c r="A23" s="14">
        <v>1</v>
      </c>
      <c r="B23" s="63" t="s">
        <v>1</v>
      </c>
      <c r="C23" s="64" t="s">
        <v>4</v>
      </c>
      <c r="D23" s="64"/>
      <c r="E23" s="65">
        <f aca="true" t="shared" si="0" ref="E23:W23">+E24</f>
        <v>0</v>
      </c>
      <c r="F23" s="65">
        <f t="shared" si="0"/>
        <v>0</v>
      </c>
      <c r="G23" s="65">
        <f t="shared" si="0"/>
        <v>0</v>
      </c>
      <c r="H23" s="65">
        <f t="shared" si="0"/>
        <v>0</v>
      </c>
      <c r="I23" s="65">
        <f t="shared" si="0"/>
        <v>0</v>
      </c>
      <c r="J23" s="65">
        <f t="shared" si="0"/>
        <v>0</v>
      </c>
      <c r="K23" s="65">
        <f t="shared" si="0"/>
        <v>0</v>
      </c>
      <c r="L23" s="65">
        <f t="shared" si="0"/>
        <v>0</v>
      </c>
      <c r="M23" s="65">
        <f t="shared" si="0"/>
        <v>0</v>
      </c>
      <c r="N23" s="65">
        <f t="shared" si="0"/>
        <v>0</v>
      </c>
      <c r="O23" s="65">
        <f t="shared" si="0"/>
        <v>0</v>
      </c>
      <c r="P23" s="65">
        <f t="shared" si="0"/>
        <v>0</v>
      </c>
      <c r="Q23" s="65">
        <f t="shared" si="0"/>
        <v>0</v>
      </c>
      <c r="R23" s="65">
        <f t="shared" si="0"/>
        <v>0</v>
      </c>
      <c r="S23" s="65">
        <f>+S24</f>
        <v>0</v>
      </c>
      <c r="T23" s="65">
        <f>+T24</f>
        <v>0</v>
      </c>
      <c r="U23" s="65">
        <f>+U24</f>
        <v>22581.4</v>
      </c>
      <c r="V23" s="65">
        <f t="shared" si="0"/>
        <v>0</v>
      </c>
      <c r="W23" s="65">
        <f t="shared" si="0"/>
        <v>0</v>
      </c>
      <c r="X23" s="65">
        <f>+X24</f>
        <v>0</v>
      </c>
      <c r="Y23" s="65">
        <f>+Y24</f>
        <v>0</v>
      </c>
      <c r="Z23" s="65">
        <f>+Z24</f>
        <v>47557.8</v>
      </c>
      <c r="AA23" s="70">
        <f>+AA24</f>
        <v>44171.7</v>
      </c>
    </row>
    <row r="24" spans="1:27" ht="18.75">
      <c r="A24" s="13" t="s">
        <v>2</v>
      </c>
      <c r="B24" s="7" t="s">
        <v>29</v>
      </c>
      <c r="C24" s="17" t="s">
        <v>4</v>
      </c>
      <c r="D24" s="17" t="s">
        <v>32</v>
      </c>
      <c r="E24" s="20">
        <f>E26</f>
        <v>0</v>
      </c>
      <c r="F24" s="20"/>
      <c r="G24" s="20">
        <f aca="true" t="shared" si="1" ref="G24:N24">+G26+G27+G28+G29+G30+G31+G32+G33</f>
        <v>0</v>
      </c>
      <c r="H24" s="20">
        <f t="shared" si="1"/>
        <v>0</v>
      </c>
      <c r="I24" s="20">
        <f t="shared" si="1"/>
        <v>0</v>
      </c>
      <c r="J24" s="20">
        <f t="shared" si="1"/>
        <v>0</v>
      </c>
      <c r="K24" s="20">
        <f t="shared" si="1"/>
        <v>0</v>
      </c>
      <c r="L24" s="20">
        <f t="shared" si="1"/>
        <v>0</v>
      </c>
      <c r="M24" s="20">
        <f t="shared" si="1"/>
        <v>0</v>
      </c>
      <c r="N24" s="20">
        <f t="shared" si="1"/>
        <v>0</v>
      </c>
      <c r="O24" s="20">
        <f>K24+N24</f>
        <v>0</v>
      </c>
      <c r="P24" s="20">
        <f>L24+O24</f>
        <v>0</v>
      </c>
      <c r="Q24" s="20">
        <f>M24+P24</f>
        <v>0</v>
      </c>
      <c r="R24" s="20">
        <f>+R26+R27+R28+R29+R30+R31+R32+R33</f>
        <v>0</v>
      </c>
      <c r="S24" s="20">
        <f>S26+S27+S28+S29+S30+S31+S32+S33</f>
        <v>0</v>
      </c>
      <c r="T24" s="20">
        <f>T26+T27+T28+T29+T30+T31+T32+T33</f>
        <v>0</v>
      </c>
      <c r="U24" s="20">
        <f>U26+U27+U28+U29+U30+U31+U32+U33+U34</f>
        <v>22581.4</v>
      </c>
      <c r="V24" s="20">
        <f aca="true" t="shared" si="2" ref="V24:AA24">V26+V27+V28+V29+V30+V31+V32+V33+V34</f>
        <v>0</v>
      </c>
      <c r="W24" s="20">
        <f t="shared" si="2"/>
        <v>0</v>
      </c>
      <c r="X24" s="20">
        <f t="shared" si="2"/>
        <v>0</v>
      </c>
      <c r="Y24" s="20">
        <f t="shared" si="2"/>
        <v>0</v>
      </c>
      <c r="Z24" s="20">
        <f t="shared" si="2"/>
        <v>47557.8</v>
      </c>
      <c r="AA24" s="21">
        <f t="shared" si="2"/>
        <v>44171.7</v>
      </c>
    </row>
    <row r="25" spans="1:27" ht="18.75">
      <c r="A25" s="13"/>
      <c r="B25" s="1" t="s">
        <v>3</v>
      </c>
      <c r="C25" s="17"/>
      <c r="D25" s="17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1"/>
    </row>
    <row r="26" spans="1:27" ht="18.75" hidden="1">
      <c r="A26" s="13"/>
      <c r="B26" s="1"/>
      <c r="C26" s="8"/>
      <c r="D26" s="8"/>
      <c r="E26" s="47"/>
      <c r="F26" s="47"/>
      <c r="G26" s="47"/>
      <c r="H26" s="47"/>
      <c r="I26" s="47"/>
      <c r="J26" s="47"/>
      <c r="K26" s="47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3"/>
    </row>
    <row r="27" spans="1:29" ht="37.5">
      <c r="A27" s="13"/>
      <c r="B27" s="16" t="s">
        <v>89</v>
      </c>
      <c r="C27" s="8"/>
      <c r="D27" s="8"/>
      <c r="E27" s="22"/>
      <c r="F27" s="22"/>
      <c r="G27" s="22"/>
      <c r="H27" s="22"/>
      <c r="I27" s="22"/>
      <c r="J27" s="22"/>
      <c r="K27" s="47"/>
      <c r="L27" s="22"/>
      <c r="M27" s="22"/>
      <c r="N27" s="22"/>
      <c r="O27" s="22"/>
      <c r="P27" s="22"/>
      <c r="Q27" s="22"/>
      <c r="R27" s="22"/>
      <c r="S27" s="22"/>
      <c r="T27" s="22"/>
      <c r="U27" s="22">
        <v>2268.4</v>
      </c>
      <c r="V27" s="22"/>
      <c r="W27" s="22"/>
      <c r="X27" s="22"/>
      <c r="Y27" s="22"/>
      <c r="Z27" s="22">
        <v>0</v>
      </c>
      <c r="AA27" s="23">
        <v>0</v>
      </c>
      <c r="AC27" s="75"/>
    </row>
    <row r="28" spans="1:29" ht="28.5" customHeight="1">
      <c r="A28" s="13"/>
      <c r="B28" s="16" t="s">
        <v>85</v>
      </c>
      <c r="C28" s="8"/>
      <c r="D28" s="8"/>
      <c r="E28" s="22"/>
      <c r="F28" s="22"/>
      <c r="G28" s="22"/>
      <c r="H28" s="22"/>
      <c r="I28" s="22"/>
      <c r="J28" s="22"/>
      <c r="K28" s="47"/>
      <c r="L28" s="22"/>
      <c r="M28" s="22"/>
      <c r="N28" s="22"/>
      <c r="O28" s="22"/>
      <c r="P28" s="22"/>
      <c r="Q28" s="22"/>
      <c r="R28" s="22"/>
      <c r="S28" s="22"/>
      <c r="T28" s="22"/>
      <c r="U28" s="22">
        <v>8815.5</v>
      </c>
      <c r="V28" s="22"/>
      <c r="W28" s="22"/>
      <c r="X28" s="22"/>
      <c r="Y28" s="22"/>
      <c r="Z28" s="22">
        <v>3397.2</v>
      </c>
      <c r="AA28" s="23">
        <v>0</v>
      </c>
      <c r="AC28" s="75"/>
    </row>
    <row r="29" spans="1:29" ht="18.75">
      <c r="A29" s="13"/>
      <c r="B29" s="1" t="s">
        <v>82</v>
      </c>
      <c r="C29" s="8"/>
      <c r="D29" s="8"/>
      <c r="E29" s="22"/>
      <c r="F29" s="22"/>
      <c r="G29" s="22"/>
      <c r="H29" s="22"/>
      <c r="I29" s="22"/>
      <c r="J29" s="22"/>
      <c r="K29" s="47"/>
      <c r="L29" s="22"/>
      <c r="M29" s="22"/>
      <c r="N29" s="22"/>
      <c r="O29" s="22"/>
      <c r="P29" s="22"/>
      <c r="Q29" s="22"/>
      <c r="R29" s="22"/>
      <c r="S29" s="22"/>
      <c r="T29" s="22"/>
      <c r="U29" s="22">
        <v>3797.8</v>
      </c>
      <c r="V29" s="22"/>
      <c r="W29" s="22"/>
      <c r="X29" s="22"/>
      <c r="Y29" s="22"/>
      <c r="Z29" s="22">
        <v>3247.5</v>
      </c>
      <c r="AA29" s="23">
        <v>0</v>
      </c>
      <c r="AC29" s="75"/>
    </row>
    <row r="30" spans="1:29" ht="45" customHeight="1">
      <c r="A30" s="13"/>
      <c r="B30" s="1" t="s">
        <v>83</v>
      </c>
      <c r="C30" s="8"/>
      <c r="D30" s="8"/>
      <c r="E30" s="22"/>
      <c r="F30" s="22"/>
      <c r="G30" s="22"/>
      <c r="H30" s="22"/>
      <c r="I30" s="22"/>
      <c r="J30" s="22"/>
      <c r="K30" s="47"/>
      <c r="L30" s="22"/>
      <c r="M30" s="22"/>
      <c r="N30" s="22"/>
      <c r="O30" s="22"/>
      <c r="P30" s="22"/>
      <c r="Q30" s="22"/>
      <c r="R30" s="22"/>
      <c r="S30" s="22"/>
      <c r="T30" s="22"/>
      <c r="U30" s="22">
        <v>1429.8</v>
      </c>
      <c r="V30" s="22"/>
      <c r="W30" s="22"/>
      <c r="X30" s="22"/>
      <c r="Y30" s="22"/>
      <c r="Z30" s="22">
        <v>15415.8</v>
      </c>
      <c r="AA30" s="23">
        <v>15415.8</v>
      </c>
      <c r="AC30" s="75"/>
    </row>
    <row r="31" spans="1:29" ht="37.5">
      <c r="A31" s="13"/>
      <c r="B31" s="1" t="s">
        <v>90</v>
      </c>
      <c r="C31" s="8"/>
      <c r="D31" s="8"/>
      <c r="E31" s="22"/>
      <c r="F31" s="22"/>
      <c r="G31" s="22"/>
      <c r="H31" s="22"/>
      <c r="I31" s="22"/>
      <c r="J31" s="22"/>
      <c r="K31" s="47"/>
      <c r="L31" s="22"/>
      <c r="M31" s="22"/>
      <c r="N31" s="22"/>
      <c r="O31" s="22"/>
      <c r="P31" s="22"/>
      <c r="Q31" s="22"/>
      <c r="R31" s="22"/>
      <c r="S31" s="22"/>
      <c r="T31" s="22"/>
      <c r="U31" s="22">
        <v>511.4</v>
      </c>
      <c r="V31" s="22"/>
      <c r="W31" s="22"/>
      <c r="X31" s="22"/>
      <c r="Y31" s="22"/>
      <c r="Z31" s="22">
        <v>4059.3</v>
      </c>
      <c r="AA31" s="23">
        <v>4059.3</v>
      </c>
      <c r="AC31" s="75"/>
    </row>
    <row r="32" spans="1:29" ht="37.5">
      <c r="A32" s="13"/>
      <c r="B32" s="16" t="s">
        <v>91</v>
      </c>
      <c r="C32" s="8"/>
      <c r="D32" s="8"/>
      <c r="E32" s="22"/>
      <c r="F32" s="22"/>
      <c r="G32" s="22"/>
      <c r="H32" s="22"/>
      <c r="I32" s="22"/>
      <c r="J32" s="22"/>
      <c r="K32" s="47"/>
      <c r="L32" s="22"/>
      <c r="M32" s="22"/>
      <c r="N32" s="22"/>
      <c r="O32" s="22"/>
      <c r="P32" s="22"/>
      <c r="Q32" s="22"/>
      <c r="R32" s="22"/>
      <c r="S32" s="22"/>
      <c r="T32" s="22"/>
      <c r="U32" s="22">
        <v>1172.2</v>
      </c>
      <c r="V32" s="22"/>
      <c r="W32" s="22"/>
      <c r="X32" s="22"/>
      <c r="Y32" s="22"/>
      <c r="Z32" s="22">
        <v>1014.8</v>
      </c>
      <c r="AA32" s="23">
        <v>0</v>
      </c>
      <c r="AC32" s="75"/>
    </row>
    <row r="33" spans="1:29" ht="41.25" customHeight="1">
      <c r="A33" s="13"/>
      <c r="B33" s="16" t="s">
        <v>84</v>
      </c>
      <c r="C33" s="8"/>
      <c r="D33" s="8"/>
      <c r="E33" s="22"/>
      <c r="F33" s="22"/>
      <c r="G33" s="22"/>
      <c r="H33" s="22"/>
      <c r="I33" s="22"/>
      <c r="J33" s="22"/>
      <c r="K33" s="47"/>
      <c r="L33" s="22"/>
      <c r="M33" s="22"/>
      <c r="N33" s="22"/>
      <c r="O33" s="22"/>
      <c r="P33" s="22"/>
      <c r="Q33" s="22"/>
      <c r="R33" s="22"/>
      <c r="S33" s="22"/>
      <c r="T33" s="22"/>
      <c r="U33" s="22">
        <v>2364</v>
      </c>
      <c r="V33" s="22"/>
      <c r="W33" s="22"/>
      <c r="X33" s="22"/>
      <c r="Y33" s="22"/>
      <c r="Z33" s="22">
        <v>17913.2</v>
      </c>
      <c r="AA33" s="23">
        <v>24696.6</v>
      </c>
      <c r="AC33" s="75"/>
    </row>
    <row r="34" spans="1:27" ht="56.25">
      <c r="A34" s="13"/>
      <c r="B34" s="66" t="s">
        <v>93</v>
      </c>
      <c r="C34" s="8"/>
      <c r="D34" s="8"/>
      <c r="E34" s="22"/>
      <c r="F34" s="22"/>
      <c r="G34" s="22"/>
      <c r="H34" s="22"/>
      <c r="I34" s="22"/>
      <c r="J34" s="22"/>
      <c r="K34" s="47"/>
      <c r="L34" s="22"/>
      <c r="M34" s="22"/>
      <c r="N34" s="22"/>
      <c r="O34" s="22"/>
      <c r="P34" s="22"/>
      <c r="Q34" s="22"/>
      <c r="R34" s="22"/>
      <c r="S34" s="22"/>
      <c r="T34" s="22"/>
      <c r="U34" s="22">
        <v>2222.3</v>
      </c>
      <c r="V34" s="22"/>
      <c r="W34" s="22"/>
      <c r="X34" s="22"/>
      <c r="Y34" s="22"/>
      <c r="Z34" s="22">
        <v>2510</v>
      </c>
      <c r="AA34" s="23">
        <v>0</v>
      </c>
    </row>
    <row r="35" spans="1:31" ht="18.75">
      <c r="A35" s="14" t="s">
        <v>30</v>
      </c>
      <c r="B35" s="9" t="s">
        <v>7</v>
      </c>
      <c r="C35" s="18" t="s">
        <v>9</v>
      </c>
      <c r="D35" s="18"/>
      <c r="E35" s="24">
        <f aca="true" t="shared" si="3" ref="E35:AA35">E36+E43+E40</f>
        <v>4800</v>
      </c>
      <c r="F35" s="24">
        <f t="shared" si="3"/>
        <v>0</v>
      </c>
      <c r="G35" s="24">
        <f t="shared" si="3"/>
        <v>4800</v>
      </c>
      <c r="H35" s="24">
        <f t="shared" si="3"/>
        <v>0</v>
      </c>
      <c r="I35" s="24">
        <f t="shared" si="3"/>
        <v>4800</v>
      </c>
      <c r="J35" s="24">
        <f t="shared" si="3"/>
        <v>0</v>
      </c>
      <c r="K35" s="24">
        <f t="shared" si="3"/>
        <v>4800</v>
      </c>
      <c r="L35" s="24">
        <f t="shared" si="3"/>
        <v>15100</v>
      </c>
      <c r="M35" s="24">
        <f t="shared" si="3"/>
        <v>0</v>
      </c>
      <c r="N35" s="24">
        <f t="shared" si="3"/>
        <v>-464.55</v>
      </c>
      <c r="O35" s="24">
        <f t="shared" si="3"/>
        <v>4335.45</v>
      </c>
      <c r="P35" s="24">
        <f t="shared" si="3"/>
        <v>17700</v>
      </c>
      <c r="Q35" s="24">
        <f t="shared" si="3"/>
        <v>5200</v>
      </c>
      <c r="R35" s="24">
        <f t="shared" si="3"/>
        <v>0</v>
      </c>
      <c r="S35" s="24">
        <f t="shared" si="3"/>
        <v>4335.45</v>
      </c>
      <c r="T35" s="24">
        <f t="shared" si="3"/>
        <v>0</v>
      </c>
      <c r="U35" s="24">
        <f t="shared" si="3"/>
        <v>3000</v>
      </c>
      <c r="V35" s="24">
        <f t="shared" si="3"/>
        <v>0</v>
      </c>
      <c r="W35" s="24">
        <f t="shared" si="3"/>
        <v>0</v>
      </c>
      <c r="X35" s="24">
        <f>+X36+X40</f>
        <v>0</v>
      </c>
      <c r="Y35" s="24">
        <f>+Y36+Y40</f>
        <v>0</v>
      </c>
      <c r="Z35" s="24">
        <f>+Z36+Z40</f>
        <v>4500</v>
      </c>
      <c r="AA35" s="25">
        <f t="shared" si="3"/>
        <v>4500</v>
      </c>
      <c r="AE35" s="15"/>
    </row>
    <row r="36" spans="1:29" ht="18.75">
      <c r="A36" s="13" t="s">
        <v>31</v>
      </c>
      <c r="B36" s="1" t="s">
        <v>8</v>
      </c>
      <c r="C36" s="8" t="s">
        <v>9</v>
      </c>
      <c r="D36" s="8" t="s">
        <v>10</v>
      </c>
      <c r="E36" s="22">
        <f>E39</f>
        <v>2600</v>
      </c>
      <c r="F36" s="22"/>
      <c r="G36" s="22">
        <f>+E36</f>
        <v>2600</v>
      </c>
      <c r="H36" s="22">
        <v>0</v>
      </c>
      <c r="I36" s="22">
        <f>+G36</f>
        <v>2600</v>
      </c>
      <c r="J36" s="22">
        <f>+H36</f>
        <v>0</v>
      </c>
      <c r="K36" s="22">
        <f>K39</f>
        <v>2600</v>
      </c>
      <c r="L36" s="22">
        <f>L39</f>
        <v>2600</v>
      </c>
      <c r="M36" s="22">
        <v>0</v>
      </c>
      <c r="N36" s="22">
        <v>0</v>
      </c>
      <c r="O36" s="22">
        <f>K36+N36</f>
        <v>2600</v>
      </c>
      <c r="P36" s="22">
        <f>L36+O36</f>
        <v>5200</v>
      </c>
      <c r="Q36" s="22">
        <f>M36+P36</f>
        <v>5200</v>
      </c>
      <c r="R36" s="22"/>
      <c r="S36" s="22">
        <f>S39</f>
        <v>2600</v>
      </c>
      <c r="T36" s="22">
        <f>T39</f>
        <v>0</v>
      </c>
      <c r="U36" s="22">
        <f>U39</f>
        <v>3000</v>
      </c>
      <c r="V36" s="22">
        <f>V39</f>
        <v>0</v>
      </c>
      <c r="W36" s="22">
        <v>0</v>
      </c>
      <c r="X36" s="22">
        <f>+X39</f>
        <v>0</v>
      </c>
      <c r="Y36" s="22">
        <f>+Y39</f>
        <v>0</v>
      </c>
      <c r="Z36" s="22">
        <f>+Z39</f>
        <v>4500</v>
      </c>
      <c r="AA36" s="23">
        <f>AA39</f>
        <v>4500</v>
      </c>
      <c r="AC36" s="15"/>
    </row>
    <row r="37" spans="1:27" ht="18.75">
      <c r="A37" s="13"/>
      <c r="B37" s="1" t="s">
        <v>3</v>
      </c>
      <c r="C37" s="8"/>
      <c r="D37" s="8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3"/>
    </row>
    <row r="38" spans="1:27" ht="18.75" hidden="1">
      <c r="A38" s="13"/>
      <c r="B38" s="1" t="s">
        <v>24</v>
      </c>
      <c r="C38" s="8"/>
      <c r="D38" s="8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3"/>
    </row>
    <row r="39" spans="1:27" ht="60" customHeight="1">
      <c r="A39" s="13"/>
      <c r="B39" s="1" t="s">
        <v>17</v>
      </c>
      <c r="C39" s="8"/>
      <c r="D39" s="8"/>
      <c r="E39" s="26">
        <v>2600</v>
      </c>
      <c r="F39" s="26"/>
      <c r="G39" s="26">
        <f>+E39</f>
        <v>2600</v>
      </c>
      <c r="H39" s="26">
        <v>0</v>
      </c>
      <c r="I39" s="26">
        <f>+G39</f>
        <v>2600</v>
      </c>
      <c r="J39" s="26"/>
      <c r="K39" s="26">
        <f>I39+J39</f>
        <v>2600</v>
      </c>
      <c r="L39" s="26">
        <v>2600</v>
      </c>
      <c r="M39" s="26">
        <v>0</v>
      </c>
      <c r="N39" s="26">
        <v>0</v>
      </c>
      <c r="O39" s="26">
        <f>K39+N39</f>
        <v>2600</v>
      </c>
      <c r="P39" s="26">
        <f>+L39</f>
        <v>2600</v>
      </c>
      <c r="Q39" s="26"/>
      <c r="R39" s="26">
        <v>0</v>
      </c>
      <c r="S39" s="26">
        <f>O39+R39</f>
        <v>2600</v>
      </c>
      <c r="T39" s="26">
        <v>0</v>
      </c>
      <c r="U39" s="26">
        <f>4500-1500</f>
        <v>3000</v>
      </c>
      <c r="V39" s="26"/>
      <c r="W39" s="26"/>
      <c r="X39" s="26"/>
      <c r="Y39" s="26"/>
      <c r="Z39" s="26">
        <v>4500</v>
      </c>
      <c r="AA39" s="27">
        <v>4500</v>
      </c>
    </row>
    <row r="40" spans="1:27" ht="18.75" hidden="1">
      <c r="A40" s="13" t="s">
        <v>74</v>
      </c>
      <c r="B40" s="1" t="s">
        <v>11</v>
      </c>
      <c r="C40" s="8" t="s">
        <v>9</v>
      </c>
      <c r="D40" s="8" t="s">
        <v>12</v>
      </c>
      <c r="E40" s="22">
        <f>E42</f>
        <v>2200</v>
      </c>
      <c r="F40" s="22"/>
      <c r="G40" s="22">
        <f>+E40</f>
        <v>2200</v>
      </c>
      <c r="H40" s="22">
        <f>+F40</f>
        <v>0</v>
      </c>
      <c r="I40" s="22">
        <f>+G40</f>
        <v>2200</v>
      </c>
      <c r="J40" s="22">
        <f>+H40</f>
        <v>0</v>
      </c>
      <c r="K40" s="22">
        <f aca="true" t="shared" si="4" ref="K40:R40">K42</f>
        <v>2200</v>
      </c>
      <c r="L40" s="22">
        <f t="shared" si="4"/>
        <v>12500</v>
      </c>
      <c r="M40" s="22">
        <f t="shared" si="4"/>
        <v>0</v>
      </c>
      <c r="N40" s="22">
        <f t="shared" si="4"/>
        <v>-464.55</v>
      </c>
      <c r="O40" s="22">
        <f t="shared" si="4"/>
        <v>1735.45</v>
      </c>
      <c r="P40" s="22">
        <f t="shared" si="4"/>
        <v>12500</v>
      </c>
      <c r="Q40" s="22">
        <f t="shared" si="4"/>
        <v>0</v>
      </c>
      <c r="R40" s="22">
        <f t="shared" si="4"/>
        <v>0</v>
      </c>
      <c r="S40" s="22">
        <f>S42</f>
        <v>1735.45</v>
      </c>
      <c r="T40" s="22">
        <f>T42</f>
        <v>0</v>
      </c>
      <c r="U40" s="22">
        <f>U42</f>
        <v>0</v>
      </c>
      <c r="V40" s="22">
        <f>V42</f>
        <v>0</v>
      </c>
      <c r="W40" s="22">
        <f>W42</f>
        <v>0</v>
      </c>
      <c r="X40" s="22">
        <f>+X42</f>
        <v>0</v>
      </c>
      <c r="Y40" s="22">
        <f>+Y42</f>
        <v>0</v>
      </c>
      <c r="Z40" s="22">
        <f>+Z42</f>
        <v>0</v>
      </c>
      <c r="AA40" s="23">
        <f>AA42</f>
        <v>0</v>
      </c>
    </row>
    <row r="41" spans="1:27" ht="18.75" hidden="1">
      <c r="A41" s="13"/>
      <c r="B41" s="1" t="s">
        <v>3</v>
      </c>
      <c r="C41" s="8"/>
      <c r="D41" s="8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3"/>
    </row>
    <row r="42" spans="1:30" ht="38.25" customHeight="1" hidden="1">
      <c r="A42" s="13"/>
      <c r="B42" s="1" t="s">
        <v>44</v>
      </c>
      <c r="C42" s="8"/>
      <c r="D42" s="8"/>
      <c r="E42" s="26">
        <v>2200</v>
      </c>
      <c r="F42" s="26"/>
      <c r="G42" s="26">
        <f>+E42</f>
        <v>2200</v>
      </c>
      <c r="H42" s="26">
        <v>0</v>
      </c>
      <c r="I42" s="26">
        <f>+G42</f>
        <v>2200</v>
      </c>
      <c r="J42" s="26"/>
      <c r="K42" s="26">
        <f>I42</f>
        <v>2200</v>
      </c>
      <c r="L42" s="26">
        <v>12500</v>
      </c>
      <c r="M42" s="26">
        <v>0</v>
      </c>
      <c r="N42" s="26">
        <v>-464.55</v>
      </c>
      <c r="O42" s="26">
        <f>K42+N42</f>
        <v>1735.45</v>
      </c>
      <c r="P42" s="26">
        <f>+L42</f>
        <v>12500</v>
      </c>
      <c r="Q42" s="26"/>
      <c r="R42" s="26">
        <v>0</v>
      </c>
      <c r="S42" s="26">
        <f>O42+R42</f>
        <v>1735.45</v>
      </c>
      <c r="T42" s="26">
        <v>0</v>
      </c>
      <c r="U42" s="26"/>
      <c r="V42" s="26"/>
      <c r="W42" s="26"/>
      <c r="X42" s="26"/>
      <c r="Y42" s="26"/>
      <c r="Z42" s="26"/>
      <c r="AA42" s="27"/>
      <c r="AD42" s="6"/>
    </row>
    <row r="43" spans="1:30" ht="18.75" hidden="1">
      <c r="A43" s="13" t="s">
        <v>41</v>
      </c>
      <c r="B43" s="1" t="s">
        <v>22</v>
      </c>
      <c r="C43" s="8" t="s">
        <v>9</v>
      </c>
      <c r="D43" s="8" t="s">
        <v>23</v>
      </c>
      <c r="E43" s="26">
        <f>E45</f>
        <v>0</v>
      </c>
      <c r="F43" s="26"/>
      <c r="G43" s="26"/>
      <c r="H43" s="26"/>
      <c r="I43" s="26"/>
      <c r="J43" s="26"/>
      <c r="K43" s="26"/>
      <c r="L43" s="26">
        <f>L45</f>
        <v>0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7">
        <f>AA45</f>
        <v>0</v>
      </c>
      <c r="AD43" s="6"/>
    </row>
    <row r="44" spans="1:30" ht="18.75" hidden="1">
      <c r="A44" s="13"/>
      <c r="B44" s="1" t="s">
        <v>3</v>
      </c>
      <c r="C44" s="8"/>
      <c r="D44" s="8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7"/>
      <c r="AD44" s="6"/>
    </row>
    <row r="45" spans="1:30" ht="38.25" customHeight="1" hidden="1">
      <c r="A45" s="13"/>
      <c r="B45" s="1" t="s">
        <v>28</v>
      </c>
      <c r="C45" s="8"/>
      <c r="D45" s="8"/>
      <c r="E45" s="26">
        <v>0</v>
      </c>
      <c r="F45" s="26"/>
      <c r="G45" s="26"/>
      <c r="H45" s="26"/>
      <c r="I45" s="26"/>
      <c r="J45" s="26"/>
      <c r="K45" s="26"/>
      <c r="L45" s="26">
        <v>0</v>
      </c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7">
        <v>0</v>
      </c>
      <c r="AD45" s="6"/>
    </row>
    <row r="46" spans="1:30" s="5" customFormat="1" ht="18.75">
      <c r="A46" s="14" t="s">
        <v>13</v>
      </c>
      <c r="B46" s="9" t="s">
        <v>65</v>
      </c>
      <c r="C46" s="18" t="s">
        <v>68</v>
      </c>
      <c r="D46" s="18"/>
      <c r="E46" s="28"/>
      <c r="F46" s="28"/>
      <c r="G46" s="28"/>
      <c r="H46" s="28"/>
      <c r="I46" s="28"/>
      <c r="J46" s="28"/>
      <c r="K46" s="28">
        <f>+K47</f>
        <v>0</v>
      </c>
      <c r="L46" s="28">
        <f aca="true" t="shared" si="5" ref="L46:Q46">+L47</f>
        <v>0</v>
      </c>
      <c r="M46" s="28">
        <f t="shared" si="5"/>
        <v>0</v>
      </c>
      <c r="N46" s="28">
        <f t="shared" si="5"/>
        <v>1500</v>
      </c>
      <c r="O46" s="28">
        <f>+O47+O54</f>
        <v>1500</v>
      </c>
      <c r="P46" s="28">
        <f t="shared" si="5"/>
        <v>0</v>
      </c>
      <c r="Q46" s="28">
        <f t="shared" si="5"/>
        <v>0</v>
      </c>
      <c r="R46" s="28">
        <f>R47</f>
        <v>7400</v>
      </c>
      <c r="S46" s="28">
        <f aca="true" t="shared" si="6" ref="S46:AA46">S47+S54</f>
        <v>8900</v>
      </c>
      <c r="T46" s="28">
        <f t="shared" si="6"/>
        <v>-7400</v>
      </c>
      <c r="U46" s="28">
        <f t="shared" si="6"/>
        <v>7508.5</v>
      </c>
      <c r="V46" s="28">
        <f t="shared" si="6"/>
        <v>0</v>
      </c>
      <c r="W46" s="28">
        <f t="shared" si="6"/>
        <v>0</v>
      </c>
      <c r="X46" s="28">
        <f t="shared" si="6"/>
        <v>0</v>
      </c>
      <c r="Y46" s="28">
        <f t="shared" si="6"/>
        <v>0</v>
      </c>
      <c r="Z46" s="28">
        <f t="shared" si="6"/>
        <v>0</v>
      </c>
      <c r="AA46" s="29">
        <f t="shared" si="6"/>
        <v>0</v>
      </c>
      <c r="AD46" s="55"/>
    </row>
    <row r="47" spans="1:30" ht="18.75">
      <c r="A47" s="13" t="s">
        <v>27</v>
      </c>
      <c r="B47" s="1" t="s">
        <v>73</v>
      </c>
      <c r="C47" s="8" t="s">
        <v>68</v>
      </c>
      <c r="D47" s="8" t="s">
        <v>10</v>
      </c>
      <c r="E47" s="26"/>
      <c r="F47" s="26"/>
      <c r="G47" s="26"/>
      <c r="H47" s="26"/>
      <c r="I47" s="26"/>
      <c r="J47" s="26"/>
      <c r="K47" s="26">
        <f>K49</f>
        <v>0</v>
      </c>
      <c r="L47" s="26">
        <f aca="true" t="shared" si="7" ref="L47:Q47">L49</f>
        <v>0</v>
      </c>
      <c r="M47" s="26">
        <f t="shared" si="7"/>
        <v>0</v>
      </c>
      <c r="N47" s="26">
        <f t="shared" si="7"/>
        <v>1500</v>
      </c>
      <c r="O47" s="26">
        <f t="shared" si="7"/>
        <v>0</v>
      </c>
      <c r="P47" s="26">
        <f t="shared" si="7"/>
        <v>0</v>
      </c>
      <c r="Q47" s="26">
        <f t="shared" si="7"/>
        <v>0</v>
      </c>
      <c r="R47" s="26">
        <f>R50+R51</f>
        <v>7400</v>
      </c>
      <c r="S47" s="26">
        <f aca="true" t="shared" si="8" ref="S47:AA47">S50+S51+S52+S53</f>
        <v>7400</v>
      </c>
      <c r="T47" s="26">
        <f t="shared" si="8"/>
        <v>-7400</v>
      </c>
      <c r="U47" s="26">
        <f t="shared" si="8"/>
        <v>3700</v>
      </c>
      <c r="V47" s="26">
        <f t="shared" si="8"/>
        <v>0</v>
      </c>
      <c r="W47" s="26">
        <f t="shared" si="8"/>
        <v>0</v>
      </c>
      <c r="X47" s="26">
        <f t="shared" si="8"/>
        <v>0</v>
      </c>
      <c r="Y47" s="26">
        <f t="shared" si="8"/>
        <v>0</v>
      </c>
      <c r="Z47" s="26">
        <f t="shared" si="8"/>
        <v>0</v>
      </c>
      <c r="AA47" s="27">
        <f t="shared" si="8"/>
        <v>0</v>
      </c>
      <c r="AD47" s="6"/>
    </row>
    <row r="48" spans="1:30" ht="18.75">
      <c r="A48" s="13"/>
      <c r="B48" s="1" t="s">
        <v>3</v>
      </c>
      <c r="C48" s="8"/>
      <c r="D48" s="8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7"/>
      <c r="AD48" s="6"/>
    </row>
    <row r="49" spans="1:30" ht="43.5" customHeight="1" hidden="1">
      <c r="A49" s="13"/>
      <c r="B49" s="1"/>
      <c r="C49" s="8"/>
      <c r="D49" s="8"/>
      <c r="E49" s="26"/>
      <c r="F49" s="26"/>
      <c r="G49" s="26"/>
      <c r="H49" s="26"/>
      <c r="I49" s="26"/>
      <c r="J49" s="26"/>
      <c r="K49" s="26">
        <v>0</v>
      </c>
      <c r="L49" s="26"/>
      <c r="M49" s="26"/>
      <c r="N49" s="26">
        <v>1500</v>
      </c>
      <c r="O49" s="26"/>
      <c r="P49" s="26"/>
      <c r="Q49" s="26"/>
      <c r="R49" s="26"/>
      <c r="S49" s="26">
        <f>O49+R49</f>
        <v>0</v>
      </c>
      <c r="T49" s="26"/>
      <c r="U49" s="26"/>
      <c r="V49" s="26">
        <v>0</v>
      </c>
      <c r="W49" s="26">
        <v>3000</v>
      </c>
      <c r="X49" s="26"/>
      <c r="Y49" s="26"/>
      <c r="Z49" s="26"/>
      <c r="AA49" s="27">
        <v>0</v>
      </c>
      <c r="AD49" s="6"/>
    </row>
    <row r="50" spans="1:30" ht="37.5">
      <c r="A50" s="13"/>
      <c r="B50" s="1" t="s">
        <v>92</v>
      </c>
      <c r="C50" s="8"/>
      <c r="D50" s="8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>
        <v>3700</v>
      </c>
      <c r="S50" s="26">
        <f>O50+R50</f>
        <v>3700</v>
      </c>
      <c r="T50" s="26">
        <v>-3700</v>
      </c>
      <c r="U50" s="26">
        <v>3700</v>
      </c>
      <c r="V50" s="26"/>
      <c r="W50" s="26"/>
      <c r="X50" s="26"/>
      <c r="Y50" s="26"/>
      <c r="Z50" s="26">
        <v>0</v>
      </c>
      <c r="AA50" s="27">
        <v>0</v>
      </c>
      <c r="AC50" s="75"/>
      <c r="AD50" s="6"/>
    </row>
    <row r="51" spans="1:30" ht="18.75" hidden="1">
      <c r="A51" s="13"/>
      <c r="B51" s="1" t="s">
        <v>72</v>
      </c>
      <c r="C51" s="8"/>
      <c r="D51" s="8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>
        <v>3700</v>
      </c>
      <c r="S51" s="26">
        <f>O51+R51</f>
        <v>3700</v>
      </c>
      <c r="T51" s="26">
        <v>-3700</v>
      </c>
      <c r="U51" s="26">
        <f>3700-3700</f>
        <v>0</v>
      </c>
      <c r="V51" s="26"/>
      <c r="W51" s="26"/>
      <c r="X51" s="26"/>
      <c r="Y51" s="26"/>
      <c r="Z51" s="26">
        <v>0</v>
      </c>
      <c r="AA51" s="27">
        <v>0</v>
      </c>
      <c r="AD51" s="6"/>
    </row>
    <row r="52" spans="1:30" ht="30" customHeight="1" hidden="1">
      <c r="A52" s="13"/>
      <c r="B52" s="67"/>
      <c r="C52" s="8"/>
      <c r="D52" s="8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7"/>
      <c r="AD52" s="6"/>
    </row>
    <row r="53" spans="1:30" ht="48.75" customHeight="1" hidden="1">
      <c r="A53" s="13"/>
      <c r="B53" s="67"/>
      <c r="C53" s="8"/>
      <c r="D53" s="8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68"/>
      <c r="Z53" s="68"/>
      <c r="AA53" s="27"/>
      <c r="AD53" s="6"/>
    </row>
    <row r="54" spans="1:30" ht="18.75">
      <c r="A54" s="13" t="s">
        <v>75</v>
      </c>
      <c r="B54" s="1" t="s">
        <v>69</v>
      </c>
      <c r="C54" s="8" t="s">
        <v>68</v>
      </c>
      <c r="D54" s="8" t="s">
        <v>12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>
        <f aca="true" t="shared" si="9" ref="O54:U54">O56</f>
        <v>1500</v>
      </c>
      <c r="P54" s="26">
        <f t="shared" si="9"/>
        <v>0</v>
      </c>
      <c r="Q54" s="26">
        <f t="shared" si="9"/>
        <v>0</v>
      </c>
      <c r="R54" s="26">
        <f t="shared" si="9"/>
        <v>0</v>
      </c>
      <c r="S54" s="26">
        <f t="shared" si="9"/>
        <v>1500</v>
      </c>
      <c r="T54" s="26">
        <f t="shared" si="9"/>
        <v>0</v>
      </c>
      <c r="U54" s="26">
        <f t="shared" si="9"/>
        <v>3808.5</v>
      </c>
      <c r="V54" s="26"/>
      <c r="W54" s="26"/>
      <c r="X54" s="26">
        <f>X56</f>
        <v>0</v>
      </c>
      <c r="Y54" s="26">
        <f>Y56</f>
        <v>0</v>
      </c>
      <c r="Z54" s="26">
        <f>Z56</f>
        <v>0</v>
      </c>
      <c r="AA54" s="27">
        <f>AA56</f>
        <v>0</v>
      </c>
      <c r="AD54" s="6"/>
    </row>
    <row r="55" spans="1:30" ht="18.75">
      <c r="A55" s="13"/>
      <c r="B55" s="1" t="s">
        <v>3</v>
      </c>
      <c r="C55" s="8"/>
      <c r="D55" s="8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7"/>
      <c r="AD55" s="6"/>
    </row>
    <row r="56" spans="1:30" ht="44.25" customHeight="1">
      <c r="A56" s="13"/>
      <c r="B56" s="1" t="s">
        <v>70</v>
      </c>
      <c r="C56" s="8"/>
      <c r="D56" s="8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>
        <v>1500</v>
      </c>
      <c r="P56" s="26"/>
      <c r="Q56" s="26"/>
      <c r="R56" s="26">
        <v>0</v>
      </c>
      <c r="S56" s="26">
        <f>O56+R56</f>
        <v>1500</v>
      </c>
      <c r="T56" s="26"/>
      <c r="U56" s="26">
        <v>3808.5</v>
      </c>
      <c r="V56" s="26"/>
      <c r="W56" s="26"/>
      <c r="X56" s="26"/>
      <c r="Y56" s="26"/>
      <c r="Z56" s="26">
        <v>0</v>
      </c>
      <c r="AA56" s="27">
        <v>0</v>
      </c>
      <c r="AD56" s="6"/>
    </row>
    <row r="57" spans="1:30" ht="18.75" customHeight="1" hidden="1">
      <c r="A57" s="14" t="s">
        <v>66</v>
      </c>
      <c r="B57" s="9" t="s">
        <v>14</v>
      </c>
      <c r="C57" s="18" t="s">
        <v>16</v>
      </c>
      <c r="D57" s="18"/>
      <c r="E57" s="28">
        <f aca="true" t="shared" si="10" ref="E57:AA57">E58</f>
        <v>33497</v>
      </c>
      <c r="F57" s="28">
        <f t="shared" si="10"/>
        <v>13908</v>
      </c>
      <c r="G57" s="28">
        <f t="shared" si="10"/>
        <v>47405</v>
      </c>
      <c r="H57" s="28">
        <f t="shared" si="10"/>
        <v>0</v>
      </c>
      <c r="I57" s="28">
        <f t="shared" si="10"/>
        <v>47405</v>
      </c>
      <c r="J57" s="28">
        <f t="shared" si="10"/>
        <v>0</v>
      </c>
      <c r="K57" s="28">
        <f t="shared" si="10"/>
        <v>47405</v>
      </c>
      <c r="L57" s="28">
        <f t="shared" si="10"/>
        <v>32093</v>
      </c>
      <c r="M57" s="28">
        <f t="shared" si="10"/>
        <v>0</v>
      </c>
      <c r="N57" s="28">
        <f t="shared" si="10"/>
        <v>0</v>
      </c>
      <c r="O57" s="28">
        <f t="shared" si="10"/>
        <v>47405</v>
      </c>
      <c r="P57" s="28">
        <f t="shared" si="10"/>
        <v>32093</v>
      </c>
      <c r="Q57" s="28">
        <f t="shared" si="10"/>
        <v>0</v>
      </c>
      <c r="R57" s="28">
        <f>R58</f>
        <v>0</v>
      </c>
      <c r="S57" s="28">
        <f>+S58</f>
        <v>47405</v>
      </c>
      <c r="T57" s="28">
        <f>+T58</f>
        <v>3145</v>
      </c>
      <c r="U57" s="28">
        <f>+U58</f>
        <v>0</v>
      </c>
      <c r="V57" s="28">
        <f t="shared" si="10"/>
        <v>0</v>
      </c>
      <c r="W57" s="28">
        <f t="shared" si="10"/>
        <v>0</v>
      </c>
      <c r="X57" s="28">
        <f t="shared" si="10"/>
        <v>0</v>
      </c>
      <c r="Y57" s="28">
        <f t="shared" si="10"/>
        <v>0</v>
      </c>
      <c r="Z57" s="28">
        <f t="shared" si="10"/>
        <v>0</v>
      </c>
      <c r="AA57" s="29">
        <f t="shared" si="10"/>
        <v>0</v>
      </c>
      <c r="AD57" s="6"/>
    </row>
    <row r="58" spans="1:30" ht="18.75" customHeight="1" hidden="1">
      <c r="A58" s="13" t="s">
        <v>67</v>
      </c>
      <c r="B58" s="1" t="s">
        <v>15</v>
      </c>
      <c r="C58" s="8" t="s">
        <v>16</v>
      </c>
      <c r="D58" s="8" t="s">
        <v>4</v>
      </c>
      <c r="E58" s="26">
        <f>+E60</f>
        <v>33497</v>
      </c>
      <c r="F58" s="26">
        <f>+F60</f>
        <v>13908</v>
      </c>
      <c r="G58" s="26">
        <f>+E58+F58</f>
        <v>47405</v>
      </c>
      <c r="H58" s="26">
        <v>0</v>
      </c>
      <c r="I58" s="26">
        <f>+G58</f>
        <v>47405</v>
      </c>
      <c r="J58" s="26"/>
      <c r="K58" s="26">
        <f>K60</f>
        <v>47405</v>
      </c>
      <c r="L58" s="26">
        <f>L60</f>
        <v>32093</v>
      </c>
      <c r="M58" s="26">
        <f>M60</f>
        <v>0</v>
      </c>
      <c r="N58" s="26">
        <f>N60</f>
        <v>0</v>
      </c>
      <c r="O58" s="26">
        <f>O60</f>
        <v>47405</v>
      </c>
      <c r="P58" s="26">
        <f>+L58</f>
        <v>32093</v>
      </c>
      <c r="Q58" s="26"/>
      <c r="R58" s="26">
        <f>R60</f>
        <v>0</v>
      </c>
      <c r="S58" s="26">
        <f>+S60</f>
        <v>47405</v>
      </c>
      <c r="T58" s="26">
        <f>+T60</f>
        <v>3145</v>
      </c>
      <c r="U58" s="26">
        <f>+U60</f>
        <v>0</v>
      </c>
      <c r="V58" s="26">
        <f>V60</f>
        <v>0</v>
      </c>
      <c r="W58" s="26">
        <f>W60</f>
        <v>0</v>
      </c>
      <c r="X58" s="26">
        <f>X60</f>
        <v>0</v>
      </c>
      <c r="Y58" s="26">
        <f>Y60</f>
        <v>0</v>
      </c>
      <c r="Z58" s="26">
        <f>Z60</f>
        <v>0</v>
      </c>
      <c r="AA58" s="27">
        <f>+AA60</f>
        <v>0</v>
      </c>
      <c r="AD58" s="6"/>
    </row>
    <row r="59" spans="1:30" ht="18.75" customHeight="1" hidden="1">
      <c r="A59" s="13"/>
      <c r="B59" s="1" t="s">
        <v>3</v>
      </c>
      <c r="C59" s="8"/>
      <c r="D59" s="8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7"/>
      <c r="AD59" s="6"/>
    </row>
    <row r="60" spans="1:30" ht="75" customHeight="1" hidden="1">
      <c r="A60" s="13"/>
      <c r="B60" s="1" t="s">
        <v>26</v>
      </c>
      <c r="C60" s="8"/>
      <c r="D60" s="8"/>
      <c r="E60" s="26">
        <v>33497</v>
      </c>
      <c r="F60" s="26">
        <v>13908</v>
      </c>
      <c r="G60" s="26">
        <f>+E60+F60</f>
        <v>47405</v>
      </c>
      <c r="H60" s="26">
        <v>0</v>
      </c>
      <c r="I60" s="26">
        <f>+G60</f>
        <v>47405</v>
      </c>
      <c r="J60" s="26"/>
      <c r="K60" s="26">
        <f>I60+J60</f>
        <v>47405</v>
      </c>
      <c r="L60" s="26">
        <v>32093</v>
      </c>
      <c r="M60" s="26">
        <v>0</v>
      </c>
      <c r="N60" s="26">
        <v>0</v>
      </c>
      <c r="O60" s="26">
        <f>K60+N60</f>
        <v>47405</v>
      </c>
      <c r="P60" s="26">
        <f>+L60</f>
        <v>32093</v>
      </c>
      <c r="Q60" s="26"/>
      <c r="R60" s="26">
        <v>0</v>
      </c>
      <c r="S60" s="26">
        <f>O60+R60</f>
        <v>47405</v>
      </c>
      <c r="T60" s="26">
        <f>3195-50</f>
        <v>3145</v>
      </c>
      <c r="U60" s="26"/>
      <c r="V60" s="26"/>
      <c r="W60" s="26"/>
      <c r="X60" s="26"/>
      <c r="Y60" s="26"/>
      <c r="Z60" s="26"/>
      <c r="AA60" s="27"/>
      <c r="AD60" s="6"/>
    </row>
    <row r="61" spans="1:27" s="5" customFormat="1" ht="24.75" customHeight="1" thickBot="1">
      <c r="A61" s="134" t="s">
        <v>18</v>
      </c>
      <c r="B61" s="135"/>
      <c r="C61" s="71"/>
      <c r="D61" s="71"/>
      <c r="E61" s="72">
        <f aca="true" t="shared" si="11" ref="E61:J61">E35+E23+E57</f>
        <v>38297</v>
      </c>
      <c r="F61" s="72">
        <f t="shared" si="11"/>
        <v>13908</v>
      </c>
      <c r="G61" s="72">
        <f t="shared" si="11"/>
        <v>52205</v>
      </c>
      <c r="H61" s="72">
        <f t="shared" si="11"/>
        <v>0</v>
      </c>
      <c r="I61" s="72">
        <f t="shared" si="11"/>
        <v>52205</v>
      </c>
      <c r="J61" s="72">
        <f t="shared" si="11"/>
        <v>0</v>
      </c>
      <c r="K61" s="72">
        <f aca="true" t="shared" si="12" ref="K61:T61">K35+K23+K57+K46</f>
        <v>52205</v>
      </c>
      <c r="L61" s="72">
        <f t="shared" si="12"/>
        <v>47193</v>
      </c>
      <c r="M61" s="72">
        <f t="shared" si="12"/>
        <v>0</v>
      </c>
      <c r="N61" s="72">
        <f t="shared" si="12"/>
        <v>1035.45</v>
      </c>
      <c r="O61" s="72">
        <f t="shared" si="12"/>
        <v>53240.45</v>
      </c>
      <c r="P61" s="72">
        <f t="shared" si="12"/>
        <v>49793</v>
      </c>
      <c r="Q61" s="72">
        <f t="shared" si="12"/>
        <v>5200</v>
      </c>
      <c r="R61" s="72">
        <f t="shared" si="12"/>
        <v>7400</v>
      </c>
      <c r="S61" s="72">
        <f t="shared" si="12"/>
        <v>60640.45</v>
      </c>
      <c r="T61" s="72">
        <f t="shared" si="12"/>
        <v>-4255</v>
      </c>
      <c r="U61" s="72">
        <f>U35+U23+U57+U46</f>
        <v>33089.9</v>
      </c>
      <c r="V61" s="72">
        <f aca="true" t="shared" si="13" ref="V61:AA61">V35+V23+V57+V46</f>
        <v>0</v>
      </c>
      <c r="W61" s="72">
        <f t="shared" si="13"/>
        <v>0</v>
      </c>
      <c r="X61" s="72">
        <f t="shared" si="13"/>
        <v>0</v>
      </c>
      <c r="Y61" s="72">
        <f t="shared" si="13"/>
        <v>0</v>
      </c>
      <c r="Z61" s="72">
        <f t="shared" si="13"/>
        <v>52057.8</v>
      </c>
      <c r="AA61" s="73">
        <f t="shared" si="13"/>
        <v>48671.7</v>
      </c>
    </row>
    <row r="62" spans="5:27" ht="18.75"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5:27" ht="18.75"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5:27" ht="18.75"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5:27" s="56" customFormat="1" ht="18.75"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>
        <f aca="true" t="shared" si="14" ref="S65:AA65">+S23+S35+S46+S57</f>
        <v>60640.45</v>
      </c>
      <c r="T65" s="58">
        <f t="shared" si="14"/>
        <v>-4255</v>
      </c>
      <c r="U65" s="57">
        <f t="shared" si="14"/>
        <v>33089.9</v>
      </c>
      <c r="V65" s="57">
        <f t="shared" si="14"/>
        <v>0</v>
      </c>
      <c r="W65" s="57">
        <f t="shared" si="14"/>
        <v>0</v>
      </c>
      <c r="X65" s="57">
        <f t="shared" si="14"/>
        <v>0</v>
      </c>
      <c r="Y65" s="57">
        <f t="shared" si="14"/>
        <v>0</v>
      </c>
      <c r="Z65" s="57">
        <f t="shared" si="14"/>
        <v>52057.8</v>
      </c>
      <c r="AA65" s="57">
        <f t="shared" si="14"/>
        <v>48671.7</v>
      </c>
    </row>
    <row r="66" spans="1:27" ht="18.75">
      <c r="A66" s="91" t="s">
        <v>86</v>
      </c>
      <c r="B66" s="9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6" ht="18.75">
      <c r="A67" s="91" t="s">
        <v>87</v>
      </c>
      <c r="B67" s="92"/>
      <c r="Z67" s="3" t="s">
        <v>88</v>
      </c>
    </row>
    <row r="68" ht="18.75">
      <c r="B68" s="74"/>
    </row>
    <row r="70" spans="1:2" ht="18.75">
      <c r="A70" s="91" t="s">
        <v>33</v>
      </c>
      <c r="B70" s="92"/>
    </row>
    <row r="71" spans="1:27" ht="18.75">
      <c r="A71" s="91" t="s">
        <v>34</v>
      </c>
      <c r="B71" s="92"/>
      <c r="Y71" s="59">
        <f>+Y23+Y35+Y46+Y57</f>
        <v>0</v>
      </c>
      <c r="Z71" s="91" t="s">
        <v>43</v>
      </c>
      <c r="AA71" s="91"/>
    </row>
    <row r="75" spans="21:27" ht="18.75">
      <c r="U75" s="60"/>
      <c r="V75" s="60"/>
      <c r="W75" s="60"/>
      <c r="X75" s="60"/>
      <c r="Y75" s="60"/>
      <c r="Z75" s="60"/>
      <c r="AA75" s="60"/>
    </row>
    <row r="76" spans="21:27" ht="18.75">
      <c r="U76" s="60"/>
      <c r="V76" s="60"/>
      <c r="W76" s="60"/>
      <c r="X76" s="60"/>
      <c r="Y76" s="60"/>
      <c r="Z76" s="60"/>
      <c r="AA76" s="60"/>
    </row>
    <row r="77" spans="21:27" ht="18.75">
      <c r="U77" s="60"/>
      <c r="V77" s="60"/>
      <c r="W77" s="60"/>
      <c r="X77" s="60"/>
      <c r="Y77" s="60"/>
      <c r="Z77" s="60"/>
      <c r="AA77" s="60"/>
    </row>
  </sheetData>
  <sheetProtection/>
  <mergeCells count="34">
    <mergeCell ref="A61:B61"/>
    <mergeCell ref="A66:B66"/>
    <mergeCell ref="A67:B67"/>
    <mergeCell ref="A70:B70"/>
    <mergeCell ref="A71:B71"/>
    <mergeCell ref="Z71:AA71"/>
    <mergeCell ref="V19:V21"/>
    <mergeCell ref="W19:W21"/>
    <mergeCell ref="X19:X21"/>
    <mergeCell ref="Y19:Y21"/>
    <mergeCell ref="Z19:Z21"/>
    <mergeCell ref="AA19:AA21"/>
    <mergeCell ref="P19:P21"/>
    <mergeCell ref="Q19:Q21"/>
    <mergeCell ref="R19:R21"/>
    <mergeCell ref="S19:S21"/>
    <mergeCell ref="T19:T21"/>
    <mergeCell ref="U19:U21"/>
    <mergeCell ref="J19:J21"/>
    <mergeCell ref="K19:K21"/>
    <mergeCell ref="L19:L21"/>
    <mergeCell ref="M19:M21"/>
    <mergeCell ref="N19:N21"/>
    <mergeCell ref="O19:O21"/>
    <mergeCell ref="B16:AA16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</mergeCells>
  <printOptions/>
  <pageMargins left="0.984251968503937" right="0.5118110236220472" top="0.7874015748031497" bottom="0.3937007874015748" header="0.5118110236220472" footer="0.5118110236220472"/>
  <pageSetup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2019-06-05T12:39:23Z</cp:lastPrinted>
  <dcterms:created xsi:type="dcterms:W3CDTF">1996-10-08T23:32:33Z</dcterms:created>
  <dcterms:modified xsi:type="dcterms:W3CDTF">2019-06-05T12:39:30Z</dcterms:modified>
  <cp:category/>
  <cp:version/>
  <cp:contentType/>
  <cp:contentStatus/>
</cp:coreProperties>
</file>