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650" yWindow="885" windowWidth="10905" windowHeight="9525" activeTab="0"/>
  </bookViews>
  <sheets>
    <sheet name="лист" sheetId="1" r:id="rId1"/>
    <sheet name="Лист1" sheetId="2" r:id="rId2"/>
  </sheets>
  <definedNames>
    <definedName name="_xlnm.Print_Titles" localSheetId="0">'лист'!$12:$14</definedName>
  </definedNames>
  <calcPr fullCalcOnLoad="1"/>
</workbook>
</file>

<file path=xl/sharedStrings.xml><?xml version="1.0" encoding="utf-8"?>
<sst xmlns="http://schemas.openxmlformats.org/spreadsheetml/2006/main" count="88" uniqueCount="63">
  <si>
    <t>№ п/п</t>
  </si>
  <si>
    <t xml:space="preserve">Строительство и реконструкция водопроводных очистных сооружений г.Петрозаводска (II этап)  </t>
  </si>
  <si>
    <t>Национальная экономика</t>
  </si>
  <si>
    <t>Дорожное хозяйство (дорожные фонды)</t>
  </si>
  <si>
    <t>1.1</t>
  </si>
  <si>
    <t>в том числе по объектам:</t>
  </si>
  <si>
    <t>04</t>
  </si>
  <si>
    <t>09</t>
  </si>
  <si>
    <t>Раздел</t>
  </si>
  <si>
    <t>Подраздел</t>
  </si>
  <si>
    <t>Жилищно-коммунальное хозяйство</t>
  </si>
  <si>
    <t>Жилищное хозяйство</t>
  </si>
  <si>
    <t>05</t>
  </si>
  <si>
    <t>01</t>
  </si>
  <si>
    <t>2.1</t>
  </si>
  <si>
    <t>2.2</t>
  </si>
  <si>
    <t>Коммунальное хозяйство</t>
  </si>
  <si>
    <t>02</t>
  </si>
  <si>
    <t>3</t>
  </si>
  <si>
    <t>Социальная политика</t>
  </si>
  <si>
    <t>Охрана семьи и детства</t>
  </si>
  <si>
    <t>10</t>
  </si>
  <si>
    <t>Приобретение жилых помещений в целях исполнения судебных решений о предоставлении гражданам жилых помещений, вынесенных в отношении Администрации Петрозаводского городского округа</t>
  </si>
  <si>
    <t>ИТОГО РАСХОДОВ</t>
  </si>
  <si>
    <t xml:space="preserve">Наименование </t>
  </si>
  <si>
    <t>к Решению Петрозаводского городского Совета</t>
  </si>
  <si>
    <t>Реконструкция проезда Тидена с продлением (строительством) до проектируемого продления пр.Комсомольского в г.Петрозаводске, I этап (в том числе разработка проектной документации)</t>
  </si>
  <si>
    <t>1</t>
  </si>
  <si>
    <t>2.3</t>
  </si>
  <si>
    <t>Благоустройство</t>
  </si>
  <si>
    <t>03</t>
  </si>
  <si>
    <t>Строительство памятной стелы «Город воинской славы» (в т. ч. ПИР)</t>
  </si>
  <si>
    <t xml:space="preserve">Обеспечение мероприятий по переселению граждан из аварийного жилищного фонда </t>
  </si>
  <si>
    <t>Строительство улично-дорожной сети жилого района "Кукковка-III" и микрорайона "Усадьбы" жилого района "Кукковка-III" ( в том числе ПИР)</t>
  </si>
  <si>
    <t>тыс.руб.</t>
  </si>
  <si>
    <t xml:space="preserve">Реконструкция улицы Достоевского на участке от ул.Зайцева до пр.Октябрьского </t>
  </si>
  <si>
    <t>Приобретение жилых помещений в целях обеспечения жильем детей-сирот и детей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</si>
  <si>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3.1</t>
  </si>
  <si>
    <t>Изменения (+;-)</t>
  </si>
  <si>
    <t>Утвержденный план</t>
  </si>
  <si>
    <t>Строительство коммунальной и транспортной инфраструктуры для земельных участков в целях жилищного строительства для семей, имеющих трех и более детей, в жилом районе "Кукковка III" (в т.ч. ПИР)</t>
  </si>
  <si>
    <t>Строительство ул.Сыктывкарской на участке от ул.Чкалова до Лесного пр. в г.Петрозаводске (I пусковой комплекс – участок улицы от ПК 0+00 до ПК 3+40)</t>
  </si>
  <si>
    <t>4</t>
  </si>
  <si>
    <t>4.1</t>
  </si>
  <si>
    <t>Физическая культура и спорт</t>
  </si>
  <si>
    <t>Массовый спорт</t>
  </si>
  <si>
    <t>Строительство спортивного комплекса в пойме реки Неглинки в районе зданий №12 по ул.Крупской и №8 по ул.Красной</t>
  </si>
  <si>
    <t>11</t>
  </si>
  <si>
    <t xml:space="preserve">Строительство наплавного моста в жилом районе "Соломенное" в г.Петрозаводске (в том числе ПИР) </t>
  </si>
  <si>
    <t>Строительство проезда к пожарному депо по адресу: ул.Попова, д.5а</t>
  </si>
  <si>
    <t>2016 год</t>
  </si>
  <si>
    <t>Строительство путепровода через железнодорожные пути в створе ул.Гоголя, г.Петрозаводск (0,9 км/345 пог.м)</t>
  </si>
  <si>
    <t>Сумма</t>
  </si>
  <si>
    <t>Приложение № 6</t>
  </si>
  <si>
    <t>А.В. Ратников</t>
  </si>
  <si>
    <t xml:space="preserve">Заместитель Главы Администрации  Петрозаводского городского округа - </t>
  </si>
  <si>
    <t xml:space="preserve">председатель комитета жилищно-коммунального хозяйства </t>
  </si>
  <si>
    <t>Д.В. Жердев</t>
  </si>
  <si>
    <t xml:space="preserve">Расходы бюджета Петрозаводского городского округа на реализацию адресной инвестиционной программы Петрозаводского городского округа по разделам и подразделам классификации расходов с пообъектной детализацией за 2016 год
</t>
  </si>
  <si>
    <t>А.В. Иванов</t>
  </si>
  <si>
    <t xml:space="preserve">Заместитель  председателя комитета экономики и и управления муниципальным </t>
  </si>
  <si>
    <t xml:space="preserve">имуществом - начальник управления архитектуры и градостроительства </t>
  </si>
  <si>
    <r>
      <t xml:space="preserve">от  </t>
    </r>
    <r>
      <rPr>
        <u val="single"/>
        <sz val="14"/>
        <color indexed="8"/>
        <rFont val="Times New Roman"/>
        <family val="1"/>
      </rPr>
      <t>07 июня 2017 г</t>
    </r>
    <r>
      <rPr>
        <sz val="14"/>
        <color indexed="8"/>
        <rFont val="Times New Roman"/>
        <family val="1"/>
      </rPr>
      <t xml:space="preserve">.   №  </t>
    </r>
    <r>
      <rPr>
        <u val="single"/>
        <sz val="14"/>
        <color indexed="8"/>
        <rFont val="Times New Roman"/>
        <family val="1"/>
      </rPr>
      <t>28/06-92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</si>
</sst>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#,##0.000"/>
    <numFmt numFmtId="197" formatCode="#,##0.0000"/>
    <numFmt numFmtId="198" formatCode="#,##0.00000"/>
    <numFmt numFmtId="199" formatCode="#,##0.000000"/>
    <numFmt numFmtId="200" formatCode="0.0"/>
    <numFmt numFmtId="201" formatCode="0.0000"/>
    <numFmt numFmtId="202" formatCode="0.000"/>
  </numFmts>
  <fonts count="52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6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Arial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Times New Roman"/>
      <family val="1"/>
    </font>
    <font>
      <sz val="16"/>
      <color theme="1"/>
      <name val="Times New Roman"/>
      <family val="1"/>
    </font>
    <font>
      <sz val="14"/>
      <color theme="0"/>
      <name val="Times New Roman"/>
      <family val="1"/>
    </font>
    <font>
      <sz val="16"/>
      <color rgb="FFFF0000"/>
      <name val="Times New Roman"/>
      <family val="1"/>
    </font>
    <font>
      <sz val="16"/>
      <color rgb="FFFF0000"/>
      <name val="Arial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188" fontId="3" fillId="0" borderId="11" xfId="0" applyNumberFormat="1" applyFont="1" applyFill="1" applyBorder="1" applyAlignment="1">
      <alignment horizontal="center" vertical="center" wrapText="1"/>
    </xf>
    <xf numFmtId="198" fontId="3" fillId="0" borderId="11" xfId="0" applyNumberFormat="1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 wrapText="1"/>
    </xf>
    <xf numFmtId="198" fontId="1" fillId="0" borderId="11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88" fontId="1" fillId="0" borderId="11" xfId="0" applyNumberFormat="1" applyFont="1" applyBorder="1" applyAlignment="1">
      <alignment horizontal="center" vertical="center"/>
    </xf>
    <xf numFmtId="188" fontId="1" fillId="0" borderId="11" xfId="58" applyNumberFormat="1" applyFont="1" applyBorder="1" applyAlignment="1">
      <alignment horizontal="center" vertical="center"/>
    </xf>
    <xf numFmtId="198" fontId="1" fillId="0" borderId="11" xfId="0" applyNumberFormat="1" applyFont="1" applyBorder="1" applyAlignment="1">
      <alignment horizontal="center" vertical="center"/>
    </xf>
    <xf numFmtId="188" fontId="1" fillId="0" borderId="12" xfId="0" applyNumberFormat="1" applyFont="1" applyBorder="1" applyAlignment="1">
      <alignment horizontal="center" vertical="center"/>
    </xf>
    <xf numFmtId="188" fontId="1" fillId="0" borderId="13" xfId="0" applyNumberFormat="1" applyFont="1" applyBorder="1" applyAlignment="1">
      <alignment horizontal="center" vertical="center"/>
    </xf>
    <xf numFmtId="188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7" fontId="1" fillId="0" borderId="11" xfId="58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88" fontId="1" fillId="33" borderId="11" xfId="0" applyNumberFormat="1" applyFont="1" applyFill="1" applyBorder="1" applyAlignment="1">
      <alignment vertical="center" wrapText="1"/>
    </xf>
    <xf numFmtId="4" fontId="1" fillId="0" borderId="11" xfId="58" applyNumberFormat="1" applyFont="1" applyBorder="1" applyAlignment="1">
      <alignment horizontal="center" vertical="center"/>
    </xf>
    <xf numFmtId="187" fontId="1" fillId="0" borderId="11" xfId="58" applyFont="1" applyBorder="1" applyAlignment="1">
      <alignment vertical="center"/>
    </xf>
    <xf numFmtId="188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88" fontId="3" fillId="0" borderId="11" xfId="58" applyNumberFormat="1" applyFont="1" applyBorder="1" applyAlignment="1">
      <alignment horizontal="center" vertical="center"/>
    </xf>
    <xf numFmtId="188" fontId="3" fillId="0" borderId="12" xfId="58" applyNumberFormat="1" applyFont="1" applyBorder="1" applyAlignment="1">
      <alignment horizontal="center" vertical="center"/>
    </xf>
    <xf numFmtId="188" fontId="3" fillId="0" borderId="13" xfId="58" applyNumberFormat="1" applyFont="1" applyBorder="1" applyAlignment="1">
      <alignment horizontal="center" vertical="center"/>
    </xf>
    <xf numFmtId="188" fontId="1" fillId="0" borderId="12" xfId="58" applyNumberFormat="1" applyFont="1" applyBorder="1" applyAlignment="1">
      <alignment horizontal="center" vertical="center"/>
    </xf>
    <xf numFmtId="188" fontId="1" fillId="0" borderId="13" xfId="58" applyNumberFormat="1" applyFont="1" applyBorder="1" applyAlignment="1">
      <alignment horizontal="center" vertical="center"/>
    </xf>
    <xf numFmtId="188" fontId="1" fillId="0" borderId="11" xfId="0" applyNumberFormat="1" applyFont="1" applyBorder="1" applyAlignment="1">
      <alignment vertical="center"/>
    </xf>
    <xf numFmtId="188" fontId="1" fillId="0" borderId="11" xfId="58" applyNumberFormat="1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188" fontId="3" fillId="0" borderId="11" xfId="58" applyNumberFormat="1" applyFont="1" applyFill="1" applyBorder="1" applyAlignment="1">
      <alignment horizontal="center" vertical="center" wrapText="1"/>
    </xf>
    <xf numFmtId="188" fontId="3" fillId="0" borderId="12" xfId="58" applyNumberFormat="1" applyFont="1" applyFill="1" applyBorder="1" applyAlignment="1">
      <alignment horizontal="center" vertical="center" wrapText="1"/>
    </xf>
    <xf numFmtId="188" fontId="3" fillId="0" borderId="13" xfId="58" applyNumberFormat="1" applyFont="1" applyFill="1" applyBorder="1" applyAlignment="1">
      <alignment horizontal="center" vertical="center" wrapText="1"/>
    </xf>
    <xf numFmtId="188" fontId="1" fillId="0" borderId="11" xfId="58" applyNumberFormat="1" applyFont="1" applyFill="1" applyBorder="1" applyAlignment="1">
      <alignment horizontal="center" vertical="center" wrapText="1"/>
    </xf>
    <xf numFmtId="188" fontId="1" fillId="0" borderId="12" xfId="58" applyNumberFormat="1" applyFont="1" applyFill="1" applyBorder="1" applyAlignment="1">
      <alignment horizontal="center" vertical="center" wrapText="1"/>
    </xf>
    <xf numFmtId="188" fontId="1" fillId="0" borderId="13" xfId="58" applyNumberFormat="1" applyFont="1" applyFill="1" applyBorder="1" applyAlignment="1">
      <alignment horizontal="center" vertical="center" wrapText="1"/>
    </xf>
    <xf numFmtId="200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88" fontId="3" fillId="0" borderId="11" xfId="0" applyNumberFormat="1" applyFont="1" applyBorder="1" applyAlignment="1">
      <alignment horizontal="center" vertical="center"/>
    </xf>
    <xf numFmtId="188" fontId="3" fillId="0" borderId="12" xfId="0" applyNumberFormat="1" applyFont="1" applyBorder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188" fontId="3" fillId="0" borderId="14" xfId="58" applyNumberFormat="1" applyFont="1" applyBorder="1" applyAlignment="1">
      <alignment horizontal="center" vertical="center"/>
    </xf>
    <xf numFmtId="188" fontId="3" fillId="0" borderId="15" xfId="58" applyNumberFormat="1" applyFont="1" applyBorder="1" applyAlignment="1">
      <alignment horizontal="center" vertical="center"/>
    </xf>
    <xf numFmtId="188" fontId="3" fillId="0" borderId="16" xfId="58" applyNumberFormat="1" applyFont="1" applyBorder="1" applyAlignment="1">
      <alignment horizontal="center" vertical="center"/>
    </xf>
    <xf numFmtId="188" fontId="46" fillId="0" borderId="0" xfId="0" applyNumberFormat="1" applyFont="1" applyAlignment="1">
      <alignment horizontal="center" vertical="center"/>
    </xf>
    <xf numFmtId="188" fontId="1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9">
      <selection activeCell="C2" sqref="C2"/>
    </sheetView>
  </sheetViews>
  <sheetFormatPr defaultColWidth="9.140625" defaultRowHeight="12.75"/>
  <cols>
    <col min="1" max="1" width="4.28125" style="1" customWidth="1"/>
    <col min="2" max="2" width="9.140625" style="1" customWidth="1"/>
    <col min="3" max="3" width="102.28125" style="1" customWidth="1"/>
    <col min="4" max="4" width="15.7109375" style="1" customWidth="1"/>
    <col min="5" max="5" width="17.8515625" style="1" customWidth="1"/>
    <col min="6" max="6" width="19.8515625" style="1" hidden="1" customWidth="1"/>
    <col min="7" max="7" width="16.00390625" style="1" hidden="1" customWidth="1"/>
    <col min="8" max="8" width="20.00390625" style="1" hidden="1" customWidth="1"/>
    <col min="9" max="9" width="16.00390625" style="1" hidden="1" customWidth="1"/>
    <col min="10" max="10" width="21.140625" style="1" hidden="1" customWidth="1"/>
    <col min="11" max="11" width="16.00390625" style="1" hidden="1" customWidth="1"/>
    <col min="12" max="12" width="19.7109375" style="1" hidden="1" customWidth="1"/>
    <col min="13" max="13" width="19.7109375" style="3" hidden="1" customWidth="1"/>
    <col min="14" max="14" width="19.140625" style="3" hidden="1" customWidth="1"/>
    <col min="15" max="15" width="19.7109375" style="3" hidden="1" customWidth="1"/>
    <col min="16" max="16" width="26.421875" style="3" customWidth="1"/>
    <col min="17" max="16384" width="9.140625" style="1" customWidth="1"/>
  </cols>
  <sheetData>
    <row r="1" spans="3:16" ht="26.25" customHeight="1">
      <c r="C1" s="2"/>
      <c r="D1" s="79" t="s">
        <v>53</v>
      </c>
      <c r="E1" s="79"/>
      <c r="F1" s="79"/>
      <c r="G1" s="79"/>
      <c r="H1" s="79"/>
      <c r="I1" s="79"/>
      <c r="J1" s="79"/>
      <c r="K1" s="79"/>
      <c r="L1" s="79"/>
      <c r="M1" s="80"/>
      <c r="N1" s="80"/>
      <c r="O1" s="80"/>
      <c r="P1" s="80"/>
    </row>
    <row r="2" spans="3:17" ht="42" customHeight="1">
      <c r="C2" s="2"/>
      <c r="D2" s="88" t="s">
        <v>25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69"/>
    </row>
    <row r="3" spans="3:16" ht="24" customHeight="1">
      <c r="C3" s="2"/>
      <c r="D3" s="81" t="s">
        <v>62</v>
      </c>
      <c r="E3" s="79"/>
      <c r="F3" s="81"/>
      <c r="G3" s="81"/>
      <c r="H3" s="79"/>
      <c r="I3" s="81"/>
      <c r="J3" s="79"/>
      <c r="K3" s="81"/>
      <c r="L3" s="79"/>
      <c r="M3" s="80"/>
      <c r="N3" s="80"/>
      <c r="O3" s="80"/>
      <c r="P3" s="80"/>
    </row>
    <row r="4" spans="3:16" ht="27" customHeight="1">
      <c r="C4" s="2"/>
      <c r="D4" s="77"/>
      <c r="E4" s="75"/>
      <c r="F4" s="78"/>
      <c r="G4" s="75"/>
      <c r="H4" s="75"/>
      <c r="I4" s="75"/>
      <c r="J4" s="75"/>
      <c r="K4" s="75"/>
      <c r="L4" s="75"/>
      <c r="M4" s="76"/>
      <c r="N4" s="76"/>
      <c r="O4" s="76"/>
      <c r="P4" s="76"/>
    </row>
    <row r="5" spans="3:16" ht="20.25">
      <c r="C5" s="2"/>
      <c r="D5" s="75"/>
      <c r="E5" s="75"/>
      <c r="F5" s="78"/>
      <c r="G5" s="75"/>
      <c r="H5" s="75"/>
      <c r="I5" s="75"/>
      <c r="J5" s="75"/>
      <c r="K5" s="75"/>
      <c r="L5" s="75"/>
      <c r="M5" s="76"/>
      <c r="N5" s="76"/>
      <c r="O5" s="76"/>
      <c r="P5" s="76"/>
    </row>
    <row r="6" spans="3:6" ht="20.25">
      <c r="C6" s="89"/>
      <c r="D6" s="89"/>
      <c r="E6" s="89"/>
      <c r="F6" s="4"/>
    </row>
    <row r="7" ht="10.5" customHeight="1"/>
    <row r="8" spans="1:17" ht="60" customHeight="1">
      <c r="A8" s="74"/>
      <c r="B8" s="96" t="s">
        <v>58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68"/>
    </row>
    <row r="9" ht="18.75" customHeight="1" hidden="1"/>
    <row r="11" spans="6:16" ht="21" thickBot="1">
      <c r="F11" s="3"/>
      <c r="H11" s="5"/>
      <c r="J11" s="5"/>
      <c r="N11" s="5"/>
      <c r="P11" s="5" t="s">
        <v>34</v>
      </c>
    </row>
    <row r="12" spans="2:16" ht="17.25" customHeight="1">
      <c r="B12" s="90" t="s">
        <v>0</v>
      </c>
      <c r="C12" s="84" t="s">
        <v>24</v>
      </c>
      <c r="D12" s="84" t="s">
        <v>8</v>
      </c>
      <c r="E12" s="92" t="s">
        <v>9</v>
      </c>
      <c r="F12" s="92" t="s">
        <v>39</v>
      </c>
      <c r="G12" s="94" t="s">
        <v>38</v>
      </c>
      <c r="H12" s="92" t="s">
        <v>39</v>
      </c>
      <c r="I12" s="94" t="s">
        <v>38</v>
      </c>
      <c r="J12" s="86" t="s">
        <v>39</v>
      </c>
      <c r="K12" s="94" t="s">
        <v>38</v>
      </c>
      <c r="L12" s="86" t="s">
        <v>50</v>
      </c>
      <c r="M12" s="98" t="s">
        <v>38</v>
      </c>
      <c r="N12" s="102" t="s">
        <v>50</v>
      </c>
      <c r="O12" s="98" t="s">
        <v>38</v>
      </c>
      <c r="P12" s="100" t="s">
        <v>52</v>
      </c>
    </row>
    <row r="13" spans="2:16" ht="20.25" customHeight="1">
      <c r="B13" s="91"/>
      <c r="C13" s="85"/>
      <c r="D13" s="85"/>
      <c r="E13" s="93"/>
      <c r="F13" s="93"/>
      <c r="G13" s="95"/>
      <c r="H13" s="93"/>
      <c r="I13" s="95"/>
      <c r="J13" s="87"/>
      <c r="K13" s="95"/>
      <c r="L13" s="87"/>
      <c r="M13" s="99"/>
      <c r="N13" s="103"/>
      <c r="O13" s="99"/>
      <c r="P13" s="101"/>
    </row>
    <row r="14" spans="2:16" ht="38.25" customHeight="1">
      <c r="B14" s="91"/>
      <c r="C14" s="85"/>
      <c r="D14" s="85"/>
      <c r="E14" s="93"/>
      <c r="F14" s="93"/>
      <c r="G14" s="95"/>
      <c r="H14" s="93"/>
      <c r="I14" s="95"/>
      <c r="J14" s="87"/>
      <c r="K14" s="95"/>
      <c r="L14" s="87"/>
      <c r="M14" s="99"/>
      <c r="N14" s="103"/>
      <c r="O14" s="99"/>
      <c r="P14" s="101"/>
    </row>
    <row r="15" spans="2:16" ht="16.5" customHeight="1">
      <c r="B15" s="8" t="s">
        <v>27</v>
      </c>
      <c r="C15" s="9">
        <v>2</v>
      </c>
      <c r="D15" s="9">
        <v>3</v>
      </c>
      <c r="E15" s="10">
        <v>4</v>
      </c>
      <c r="F15" s="10">
        <v>5</v>
      </c>
      <c r="G15" s="7">
        <v>6</v>
      </c>
      <c r="H15" s="7">
        <v>5</v>
      </c>
      <c r="I15" s="7">
        <v>6</v>
      </c>
      <c r="J15" s="7">
        <v>5</v>
      </c>
      <c r="K15" s="7">
        <v>6</v>
      </c>
      <c r="L15" s="7">
        <v>5</v>
      </c>
      <c r="M15" s="7">
        <v>6</v>
      </c>
      <c r="N15" s="11">
        <v>5</v>
      </c>
      <c r="O15" s="7">
        <v>6</v>
      </c>
      <c r="P15" s="12">
        <v>5</v>
      </c>
    </row>
    <row r="16" spans="2:16" ht="20.25">
      <c r="B16" s="6">
        <v>1</v>
      </c>
      <c r="C16" s="13" t="s">
        <v>2</v>
      </c>
      <c r="D16" s="14" t="s">
        <v>6</v>
      </c>
      <c r="E16" s="14"/>
      <c r="F16" s="15" t="e">
        <f aca="true" t="shared" si="0" ref="F16:K16">+F17</f>
        <v>#REF!</v>
      </c>
      <c r="G16" s="15" t="e">
        <f t="shared" si="0"/>
        <v>#REF!</v>
      </c>
      <c r="H16" s="15" t="e">
        <f t="shared" si="0"/>
        <v>#REF!</v>
      </c>
      <c r="I16" s="15" t="e">
        <f t="shared" si="0"/>
        <v>#REF!</v>
      </c>
      <c r="J16" s="15">
        <f t="shared" si="0"/>
        <v>106350</v>
      </c>
      <c r="K16" s="15">
        <f t="shared" si="0"/>
        <v>71178.67801</v>
      </c>
      <c r="L16" s="16">
        <f>+L17</f>
        <v>177528.67801</v>
      </c>
      <c r="M16" s="15">
        <f>+M17</f>
        <v>-21239.548</v>
      </c>
      <c r="N16" s="17">
        <f>+N17</f>
        <v>156289.13001</v>
      </c>
      <c r="O16" s="15">
        <f>+O17</f>
        <v>-6583.90714</v>
      </c>
      <c r="P16" s="18">
        <f>+P17</f>
        <v>112818.7755</v>
      </c>
    </row>
    <row r="17" spans="2:16" ht="20.25">
      <c r="B17" s="8" t="s">
        <v>4</v>
      </c>
      <c r="C17" s="19" t="s">
        <v>3</v>
      </c>
      <c r="D17" s="20" t="s">
        <v>6</v>
      </c>
      <c r="E17" s="20" t="s">
        <v>7</v>
      </c>
      <c r="F17" s="21" t="e">
        <f>F19+#REF!+F24+F20+F25</f>
        <v>#REF!</v>
      </c>
      <c r="G17" s="21" t="e">
        <f>G19+#REF!+G24+G20+G25</f>
        <v>#REF!</v>
      </c>
      <c r="H17" s="21" t="e">
        <f>H19+#REF!+H24+H20+H25</f>
        <v>#REF!</v>
      </c>
      <c r="I17" s="21" t="e">
        <f>I19+#REF!+I24+I20+I25</f>
        <v>#REF!</v>
      </c>
      <c r="J17" s="21">
        <f>J19+J20+J25+J22+J21</f>
        <v>106350</v>
      </c>
      <c r="K17" s="21">
        <f>K19+K20+K25+K22+K21</f>
        <v>71178.67801</v>
      </c>
      <c r="L17" s="22">
        <f>L19+L20+L25+L22+L21</f>
        <v>177528.67801</v>
      </c>
      <c r="M17" s="21">
        <f>M19+M20+M25+M22+M21+M26</f>
        <v>-21239.548</v>
      </c>
      <c r="N17" s="23">
        <f>N19+N20+N25+N22+N21+N26</f>
        <v>156289.13001</v>
      </c>
      <c r="O17" s="21">
        <f>O19+O20+O25+O22+O21+O26</f>
        <v>-6583.90714</v>
      </c>
      <c r="P17" s="24">
        <f>P19+P20+P25+P22+P21+P26</f>
        <v>112818.7755</v>
      </c>
    </row>
    <row r="18" spans="2:16" ht="20.25">
      <c r="B18" s="8"/>
      <c r="C18" s="19" t="s">
        <v>5</v>
      </c>
      <c r="D18" s="20"/>
      <c r="E18" s="20"/>
      <c r="F18" s="21"/>
      <c r="G18" s="25"/>
      <c r="H18" s="7"/>
      <c r="I18" s="25"/>
      <c r="J18" s="26"/>
      <c r="K18" s="27"/>
      <c r="L18" s="28"/>
      <c r="M18" s="7"/>
      <c r="N18" s="29"/>
      <c r="O18" s="26"/>
      <c r="P18" s="30"/>
    </row>
    <row r="19" spans="2:16" ht="54" customHeight="1">
      <c r="B19" s="8"/>
      <c r="C19" s="31" t="s">
        <v>51</v>
      </c>
      <c r="D19" s="32"/>
      <c r="E19" s="32"/>
      <c r="F19" s="27">
        <v>55000</v>
      </c>
      <c r="G19" s="25"/>
      <c r="H19" s="26">
        <f aca="true" t="shared" si="1" ref="H19:H25">F19+G19</f>
        <v>55000</v>
      </c>
      <c r="I19" s="25"/>
      <c r="J19" s="26">
        <f>H19+I19</f>
        <v>55000</v>
      </c>
      <c r="K19" s="27">
        <f>12000+75000</f>
        <v>87000</v>
      </c>
      <c r="L19" s="28">
        <f aca="true" t="shared" si="2" ref="L19:L25">J19+K19</f>
        <v>142000</v>
      </c>
      <c r="M19" s="26">
        <v>-14372</v>
      </c>
      <c r="N19" s="29">
        <f>+L19+M19</f>
        <v>127628</v>
      </c>
      <c r="O19" s="26">
        <v>-6583.90714</v>
      </c>
      <c r="P19" s="30">
        <f>109591.2935+0.03</f>
        <v>109591.3235</v>
      </c>
    </row>
    <row r="20" spans="2:16" ht="38.25" customHeight="1" hidden="1">
      <c r="B20" s="8"/>
      <c r="C20" s="31" t="s">
        <v>35</v>
      </c>
      <c r="D20" s="32"/>
      <c r="E20" s="32"/>
      <c r="F20" s="27">
        <v>35350</v>
      </c>
      <c r="G20" s="33"/>
      <c r="H20" s="26">
        <f t="shared" si="1"/>
        <v>35350</v>
      </c>
      <c r="I20" s="33"/>
      <c r="J20" s="26">
        <f>H20+I20</f>
        <v>35350</v>
      </c>
      <c r="K20" s="27">
        <f>-10350-3063.60947</f>
        <v>-13413.60947</v>
      </c>
      <c r="L20" s="28">
        <f t="shared" si="2"/>
        <v>21936.39053</v>
      </c>
      <c r="M20" s="7"/>
      <c r="N20" s="29">
        <f aca="true" t="shared" si="3" ref="N20:N26">+L20+M20</f>
        <v>21936.39053</v>
      </c>
      <c r="O20" s="26"/>
      <c r="P20" s="30">
        <v>0</v>
      </c>
    </row>
    <row r="21" spans="2:16" ht="45" customHeight="1" hidden="1">
      <c r="B21" s="8"/>
      <c r="C21" s="31" t="s">
        <v>48</v>
      </c>
      <c r="D21" s="32"/>
      <c r="E21" s="32"/>
      <c r="F21" s="27">
        <v>10000</v>
      </c>
      <c r="G21" s="25"/>
      <c r="H21" s="26">
        <f>F21+G21</f>
        <v>10000</v>
      </c>
      <c r="I21" s="25"/>
      <c r="J21" s="26">
        <f>H21+I21</f>
        <v>10000</v>
      </c>
      <c r="K21" s="27"/>
      <c r="L21" s="28">
        <f t="shared" si="2"/>
        <v>10000</v>
      </c>
      <c r="M21" s="26">
        <v>-10000</v>
      </c>
      <c r="N21" s="29">
        <f t="shared" si="3"/>
        <v>0</v>
      </c>
      <c r="O21" s="26"/>
      <c r="P21" s="30">
        <f>+N21+O21</f>
        <v>0</v>
      </c>
    </row>
    <row r="22" spans="2:16" ht="57.75" customHeight="1">
      <c r="B22" s="8"/>
      <c r="C22" s="34" t="s">
        <v>41</v>
      </c>
      <c r="D22" s="32"/>
      <c r="E22" s="32"/>
      <c r="F22" s="27"/>
      <c r="G22" s="33"/>
      <c r="H22" s="26"/>
      <c r="I22" s="33"/>
      <c r="J22" s="26">
        <v>1000</v>
      </c>
      <c r="K22" s="27"/>
      <c r="L22" s="28">
        <f t="shared" si="2"/>
        <v>1000</v>
      </c>
      <c r="M22" s="7"/>
      <c r="N22" s="29">
        <f t="shared" si="3"/>
        <v>1000</v>
      </c>
      <c r="O22" s="26"/>
      <c r="P22" s="30">
        <v>95</v>
      </c>
    </row>
    <row r="23" spans="2:16" ht="56.25" customHeight="1" hidden="1">
      <c r="B23" s="8"/>
      <c r="C23" s="35" t="s">
        <v>26</v>
      </c>
      <c r="D23" s="32"/>
      <c r="E23" s="32"/>
      <c r="F23" s="27">
        <v>0</v>
      </c>
      <c r="G23" s="25"/>
      <c r="H23" s="26">
        <f t="shared" si="1"/>
        <v>0</v>
      </c>
      <c r="I23" s="25"/>
      <c r="J23" s="26">
        <f>H23+I23</f>
        <v>0</v>
      </c>
      <c r="K23" s="27"/>
      <c r="L23" s="28">
        <f t="shared" si="2"/>
        <v>0</v>
      </c>
      <c r="M23" s="7"/>
      <c r="N23" s="29">
        <f t="shared" si="3"/>
        <v>0</v>
      </c>
      <c r="O23" s="26"/>
      <c r="P23" s="30">
        <f>+N23+O23</f>
        <v>0</v>
      </c>
    </row>
    <row r="24" spans="2:16" ht="37.5" customHeight="1" hidden="1">
      <c r="B24" s="8"/>
      <c r="C24" s="35" t="s">
        <v>33</v>
      </c>
      <c r="D24" s="32"/>
      <c r="E24" s="32"/>
      <c r="F24" s="27">
        <v>10000</v>
      </c>
      <c r="G24" s="36">
        <v>-10000</v>
      </c>
      <c r="H24" s="26">
        <f t="shared" si="1"/>
        <v>0</v>
      </c>
      <c r="I24" s="36"/>
      <c r="J24" s="26">
        <f>H24+I24</f>
        <v>0</v>
      </c>
      <c r="K24" s="27"/>
      <c r="L24" s="28">
        <f t="shared" si="2"/>
        <v>0</v>
      </c>
      <c r="M24" s="7"/>
      <c r="N24" s="29">
        <f t="shared" si="3"/>
        <v>0</v>
      </c>
      <c r="O24" s="26"/>
      <c r="P24" s="30">
        <f>+N24+O24</f>
        <v>0</v>
      </c>
    </row>
    <row r="25" spans="2:16" ht="67.5" customHeight="1" hidden="1">
      <c r="B25" s="8"/>
      <c r="C25" s="35" t="s">
        <v>40</v>
      </c>
      <c r="D25" s="32"/>
      <c r="E25" s="32"/>
      <c r="F25" s="27">
        <v>0</v>
      </c>
      <c r="G25" s="37">
        <v>6000</v>
      </c>
      <c r="H25" s="26">
        <f t="shared" si="1"/>
        <v>6000</v>
      </c>
      <c r="I25" s="37"/>
      <c r="J25" s="26">
        <v>5000</v>
      </c>
      <c r="K25" s="27">
        <v>-2407.71252</v>
      </c>
      <c r="L25" s="28">
        <f t="shared" si="2"/>
        <v>2592.28748</v>
      </c>
      <c r="M25" s="7"/>
      <c r="N25" s="29">
        <f t="shared" si="3"/>
        <v>2592.28748</v>
      </c>
      <c r="O25" s="26"/>
      <c r="P25" s="30">
        <v>0</v>
      </c>
    </row>
    <row r="26" spans="2:16" ht="20.25">
      <c r="B26" s="8"/>
      <c r="C26" s="35" t="s">
        <v>49</v>
      </c>
      <c r="D26" s="32"/>
      <c r="E26" s="32"/>
      <c r="F26" s="27"/>
      <c r="G26" s="37"/>
      <c r="H26" s="26"/>
      <c r="I26" s="37"/>
      <c r="J26" s="26"/>
      <c r="K26" s="27"/>
      <c r="L26" s="26">
        <v>0</v>
      </c>
      <c r="M26" s="27">
        <v>3132.452</v>
      </c>
      <c r="N26" s="29">
        <f t="shared" si="3"/>
        <v>3132.452</v>
      </c>
      <c r="O26" s="27"/>
      <c r="P26" s="30">
        <v>3132.452</v>
      </c>
    </row>
    <row r="27" spans="2:16" ht="20.25">
      <c r="B27" s="6">
        <v>2</v>
      </c>
      <c r="C27" s="38" t="s">
        <v>10</v>
      </c>
      <c r="D27" s="39" t="s">
        <v>12</v>
      </c>
      <c r="E27" s="39"/>
      <c r="F27" s="40">
        <f aca="true" t="shared" si="4" ref="F27:N27">+F28+F32+F36</f>
        <v>73645.40000000001</v>
      </c>
      <c r="G27" s="40">
        <f t="shared" si="4"/>
        <v>22266</v>
      </c>
      <c r="H27" s="40">
        <f t="shared" si="4"/>
        <v>95911.40000000001</v>
      </c>
      <c r="I27" s="40">
        <f t="shared" si="4"/>
        <v>35714.88873</v>
      </c>
      <c r="J27" s="40">
        <f t="shared" si="4"/>
        <v>131626.28873</v>
      </c>
      <c r="K27" s="40">
        <f t="shared" si="4"/>
        <v>-20184</v>
      </c>
      <c r="L27" s="40">
        <f t="shared" si="4"/>
        <v>111442.28873</v>
      </c>
      <c r="M27" s="40">
        <f t="shared" si="4"/>
        <v>0</v>
      </c>
      <c r="N27" s="41">
        <f t="shared" si="4"/>
        <v>111442.28873</v>
      </c>
      <c r="O27" s="40">
        <f>+O28+O32+O36</f>
        <v>-2900.484</v>
      </c>
      <c r="P27" s="42">
        <f>+P28+P32+P36</f>
        <v>82800.14301</v>
      </c>
    </row>
    <row r="28" spans="2:16" ht="20.25">
      <c r="B28" s="8" t="s">
        <v>14</v>
      </c>
      <c r="C28" s="31" t="s">
        <v>11</v>
      </c>
      <c r="D28" s="32" t="s">
        <v>12</v>
      </c>
      <c r="E28" s="32" t="s">
        <v>13</v>
      </c>
      <c r="F28" s="27">
        <f aca="true" t="shared" si="5" ref="F28:N28">F30+F31</f>
        <v>68645.1</v>
      </c>
      <c r="G28" s="27">
        <f t="shared" si="5"/>
        <v>0</v>
      </c>
      <c r="H28" s="27">
        <f t="shared" si="5"/>
        <v>68645.1</v>
      </c>
      <c r="I28" s="27">
        <f t="shared" si="5"/>
        <v>35714.88873</v>
      </c>
      <c r="J28" s="27">
        <f t="shared" si="5"/>
        <v>104359.98873</v>
      </c>
      <c r="K28" s="27">
        <f t="shared" si="5"/>
        <v>0</v>
      </c>
      <c r="L28" s="27">
        <f t="shared" si="5"/>
        <v>104359.98873</v>
      </c>
      <c r="M28" s="27">
        <f t="shared" si="5"/>
        <v>0</v>
      </c>
      <c r="N28" s="43">
        <f t="shared" si="5"/>
        <v>104359.98873</v>
      </c>
      <c r="O28" s="27">
        <f>O30+O31</f>
        <v>0</v>
      </c>
      <c r="P28" s="44">
        <f>P30+P31</f>
        <v>80700.40967</v>
      </c>
    </row>
    <row r="29" spans="2:16" ht="20.25">
      <c r="B29" s="8"/>
      <c r="C29" s="31" t="s">
        <v>5</v>
      </c>
      <c r="D29" s="32"/>
      <c r="E29" s="32"/>
      <c r="F29" s="27"/>
      <c r="G29" s="25"/>
      <c r="H29" s="7"/>
      <c r="I29" s="25"/>
      <c r="J29" s="26"/>
      <c r="K29" s="45"/>
      <c r="L29" s="26"/>
      <c r="M29" s="7"/>
      <c r="N29" s="29"/>
      <c r="O29" s="26"/>
      <c r="P29" s="30"/>
    </row>
    <row r="30" spans="2:16" ht="42.75" customHeight="1">
      <c r="B30" s="8"/>
      <c r="C30" s="31" t="s">
        <v>32</v>
      </c>
      <c r="D30" s="32"/>
      <c r="E30" s="32"/>
      <c r="F30" s="27">
        <f>34100+15000+9545.1</f>
        <v>58645.1</v>
      </c>
      <c r="G30" s="25"/>
      <c r="H30" s="26">
        <f>F30+G30</f>
        <v>58645.1</v>
      </c>
      <c r="I30" s="37">
        <v>35714.88873</v>
      </c>
      <c r="J30" s="26">
        <f>H30+I30</f>
        <v>94359.98873</v>
      </c>
      <c r="K30" s="46"/>
      <c r="L30" s="28">
        <f>J30+K30</f>
        <v>94359.98873</v>
      </c>
      <c r="M30" s="7"/>
      <c r="N30" s="29">
        <f>+L30+M30</f>
        <v>94359.98873</v>
      </c>
      <c r="O30" s="26"/>
      <c r="P30" s="30">
        <f>27601.18789+43259.83278</f>
        <v>70861.02067</v>
      </c>
    </row>
    <row r="31" spans="2:16" ht="66" customHeight="1">
      <c r="B31" s="8"/>
      <c r="C31" s="31" t="s">
        <v>22</v>
      </c>
      <c r="D31" s="32"/>
      <c r="E31" s="32"/>
      <c r="F31" s="27">
        <v>10000</v>
      </c>
      <c r="G31" s="25"/>
      <c r="H31" s="26">
        <f>F31+G31</f>
        <v>10000</v>
      </c>
      <c r="I31" s="25"/>
      <c r="J31" s="26">
        <f>H31+I31</f>
        <v>10000</v>
      </c>
      <c r="K31" s="45"/>
      <c r="L31" s="26">
        <f>J31+K31</f>
        <v>10000</v>
      </c>
      <c r="M31" s="7"/>
      <c r="N31" s="29">
        <f>+L31+M31</f>
        <v>10000</v>
      </c>
      <c r="O31" s="26"/>
      <c r="P31" s="30">
        <v>9839.389</v>
      </c>
    </row>
    <row r="32" spans="2:16" ht="20.25">
      <c r="B32" s="8" t="s">
        <v>15</v>
      </c>
      <c r="C32" s="31" t="s">
        <v>16</v>
      </c>
      <c r="D32" s="32" t="s">
        <v>12</v>
      </c>
      <c r="E32" s="32" t="s">
        <v>17</v>
      </c>
      <c r="F32" s="27">
        <f>F34+F35</f>
        <v>2000.3</v>
      </c>
      <c r="G32" s="27">
        <f>G34+G35</f>
        <v>22266</v>
      </c>
      <c r="H32" s="27">
        <f>H34+H35</f>
        <v>24266.3</v>
      </c>
      <c r="I32" s="27"/>
      <c r="J32" s="27">
        <f aca="true" t="shared" si="6" ref="J32:P32">J34+J35</f>
        <v>24266.3</v>
      </c>
      <c r="K32" s="27">
        <f t="shared" si="6"/>
        <v>-20184</v>
      </c>
      <c r="L32" s="27">
        <f t="shared" si="6"/>
        <v>4082.2999999999993</v>
      </c>
      <c r="M32" s="27">
        <f t="shared" si="6"/>
        <v>0</v>
      </c>
      <c r="N32" s="43">
        <f t="shared" si="6"/>
        <v>4082.2999999999993</v>
      </c>
      <c r="O32" s="27">
        <f t="shared" si="6"/>
        <v>0</v>
      </c>
      <c r="P32" s="44">
        <f t="shared" si="6"/>
        <v>2000.21734</v>
      </c>
    </row>
    <row r="33" spans="2:16" ht="20.25">
      <c r="B33" s="8"/>
      <c r="C33" s="31" t="s">
        <v>5</v>
      </c>
      <c r="D33" s="32"/>
      <c r="E33" s="32"/>
      <c r="F33" s="27"/>
      <c r="G33" s="25"/>
      <c r="H33" s="7"/>
      <c r="I33" s="25"/>
      <c r="J33" s="26"/>
      <c r="K33" s="45"/>
      <c r="L33" s="26"/>
      <c r="M33" s="7"/>
      <c r="N33" s="29"/>
      <c r="O33" s="26"/>
      <c r="P33" s="30"/>
    </row>
    <row r="34" spans="2:16" ht="40.5">
      <c r="B34" s="8"/>
      <c r="C34" s="31" t="s">
        <v>1</v>
      </c>
      <c r="D34" s="32"/>
      <c r="E34" s="32"/>
      <c r="F34" s="27">
        <v>2000.3</v>
      </c>
      <c r="G34" s="33">
        <v>18266</v>
      </c>
      <c r="H34" s="26">
        <f>F34+G34</f>
        <v>20266.3</v>
      </c>
      <c r="I34" s="25"/>
      <c r="J34" s="26">
        <f>H34+I34</f>
        <v>20266.3</v>
      </c>
      <c r="K34" s="27">
        <v>-18266</v>
      </c>
      <c r="L34" s="28">
        <f>J34+K34</f>
        <v>2000.2999999999993</v>
      </c>
      <c r="M34" s="7"/>
      <c r="N34" s="29">
        <f>+L34+M34</f>
        <v>2000.2999999999993</v>
      </c>
      <c r="O34" s="26"/>
      <c r="P34" s="30">
        <f>2000.24734-0.03</f>
        <v>2000.21734</v>
      </c>
    </row>
    <row r="35" spans="2:16" ht="60.75" hidden="1">
      <c r="B35" s="8"/>
      <c r="C35" s="35" t="s">
        <v>40</v>
      </c>
      <c r="D35" s="32"/>
      <c r="E35" s="32"/>
      <c r="F35" s="27">
        <v>0</v>
      </c>
      <c r="G35" s="47">
        <v>4000</v>
      </c>
      <c r="H35" s="26">
        <f>F35+G35</f>
        <v>4000</v>
      </c>
      <c r="I35" s="47"/>
      <c r="J35" s="26">
        <f>H35+I35</f>
        <v>4000</v>
      </c>
      <c r="K35" s="27">
        <f>-1093-825</f>
        <v>-1918</v>
      </c>
      <c r="L35" s="28">
        <f>J35+K35</f>
        <v>2082</v>
      </c>
      <c r="M35" s="7"/>
      <c r="N35" s="29">
        <f>+L35+M35</f>
        <v>2082</v>
      </c>
      <c r="O35" s="26"/>
      <c r="P35" s="30">
        <v>0</v>
      </c>
    </row>
    <row r="36" spans="2:16" ht="20.25">
      <c r="B36" s="8" t="s">
        <v>28</v>
      </c>
      <c r="C36" s="31" t="s">
        <v>29</v>
      </c>
      <c r="D36" s="32" t="s">
        <v>12</v>
      </c>
      <c r="E36" s="32" t="s">
        <v>30</v>
      </c>
      <c r="F36" s="27">
        <f aca="true" t="shared" si="7" ref="F36:N36">+F38</f>
        <v>3000</v>
      </c>
      <c r="G36" s="27">
        <f t="shared" si="7"/>
        <v>0</v>
      </c>
      <c r="H36" s="27">
        <f t="shared" si="7"/>
        <v>3000</v>
      </c>
      <c r="I36" s="27">
        <f t="shared" si="7"/>
        <v>0</v>
      </c>
      <c r="J36" s="27">
        <f t="shared" si="7"/>
        <v>3000</v>
      </c>
      <c r="K36" s="27">
        <f t="shared" si="7"/>
        <v>0</v>
      </c>
      <c r="L36" s="27">
        <f t="shared" si="7"/>
        <v>3000</v>
      </c>
      <c r="M36" s="27">
        <f t="shared" si="7"/>
        <v>0</v>
      </c>
      <c r="N36" s="43">
        <f t="shared" si="7"/>
        <v>3000</v>
      </c>
      <c r="O36" s="27">
        <f>+O38</f>
        <v>-2900.484</v>
      </c>
      <c r="P36" s="44">
        <f>+P38</f>
        <v>99.516</v>
      </c>
    </row>
    <row r="37" spans="2:16" ht="20.25">
      <c r="B37" s="8"/>
      <c r="C37" s="31" t="s">
        <v>5</v>
      </c>
      <c r="D37" s="32"/>
      <c r="E37" s="32"/>
      <c r="F37" s="27"/>
      <c r="G37" s="25"/>
      <c r="H37" s="7"/>
      <c r="I37" s="25"/>
      <c r="J37" s="26"/>
      <c r="K37" s="45"/>
      <c r="L37" s="26"/>
      <c r="M37" s="7"/>
      <c r="N37" s="29"/>
      <c r="O37" s="26"/>
      <c r="P37" s="30"/>
    </row>
    <row r="38" spans="2:16" ht="19.5" customHeight="1">
      <c r="B38" s="8"/>
      <c r="C38" s="31" t="s">
        <v>31</v>
      </c>
      <c r="D38" s="32"/>
      <c r="E38" s="32"/>
      <c r="F38" s="27">
        <v>3000</v>
      </c>
      <c r="G38" s="27"/>
      <c r="H38" s="27">
        <v>3000</v>
      </c>
      <c r="I38" s="27"/>
      <c r="J38" s="27">
        <v>3000</v>
      </c>
      <c r="K38" s="27"/>
      <c r="L38" s="27">
        <v>3000</v>
      </c>
      <c r="M38" s="7"/>
      <c r="N38" s="29">
        <f>+L38+M38</f>
        <v>3000</v>
      </c>
      <c r="O38" s="27">
        <v>-2900.484</v>
      </c>
      <c r="P38" s="30">
        <v>99.516</v>
      </c>
    </row>
    <row r="39" spans="2:16" ht="20.25">
      <c r="B39" s="6" t="s">
        <v>18</v>
      </c>
      <c r="C39" s="38" t="s">
        <v>19</v>
      </c>
      <c r="D39" s="39" t="s">
        <v>21</v>
      </c>
      <c r="E39" s="39"/>
      <c r="F39" s="48">
        <f aca="true" t="shared" si="8" ref="F39:P39">+F40</f>
        <v>17969</v>
      </c>
      <c r="G39" s="48">
        <f t="shared" si="8"/>
        <v>0</v>
      </c>
      <c r="H39" s="48">
        <f t="shared" si="8"/>
        <v>17969</v>
      </c>
      <c r="I39" s="48">
        <f t="shared" si="8"/>
        <v>0</v>
      </c>
      <c r="J39" s="48">
        <f t="shared" si="8"/>
        <v>17969</v>
      </c>
      <c r="K39" s="48">
        <f t="shared" si="8"/>
        <v>-359.38</v>
      </c>
      <c r="L39" s="48">
        <f t="shared" si="8"/>
        <v>17609.62</v>
      </c>
      <c r="M39" s="48">
        <f t="shared" si="8"/>
        <v>911</v>
      </c>
      <c r="N39" s="49">
        <f t="shared" si="8"/>
        <v>18520.62</v>
      </c>
      <c r="O39" s="48">
        <f t="shared" si="8"/>
        <v>-10.62</v>
      </c>
      <c r="P39" s="50">
        <f t="shared" si="8"/>
        <v>18498.22387</v>
      </c>
    </row>
    <row r="40" spans="2:16" ht="20.25">
      <c r="B40" s="8" t="s">
        <v>37</v>
      </c>
      <c r="C40" s="31" t="s">
        <v>20</v>
      </c>
      <c r="D40" s="32" t="s">
        <v>21</v>
      </c>
      <c r="E40" s="32" t="s">
        <v>6</v>
      </c>
      <c r="F40" s="51">
        <f aca="true" t="shared" si="9" ref="F40:N40">+F42</f>
        <v>17969</v>
      </c>
      <c r="G40" s="51">
        <f t="shared" si="9"/>
        <v>0</v>
      </c>
      <c r="H40" s="51">
        <f t="shared" si="9"/>
        <v>17969</v>
      </c>
      <c r="I40" s="51">
        <f t="shared" si="9"/>
        <v>0</v>
      </c>
      <c r="J40" s="51">
        <f t="shared" si="9"/>
        <v>17969</v>
      </c>
      <c r="K40" s="51">
        <f t="shared" si="9"/>
        <v>-359.38</v>
      </c>
      <c r="L40" s="51">
        <f t="shared" si="9"/>
        <v>17609.62</v>
      </c>
      <c r="M40" s="51">
        <f t="shared" si="9"/>
        <v>911</v>
      </c>
      <c r="N40" s="52">
        <f t="shared" si="9"/>
        <v>18520.62</v>
      </c>
      <c r="O40" s="51">
        <f>+O42</f>
        <v>-10.62</v>
      </c>
      <c r="P40" s="53">
        <f>+P42</f>
        <v>18498.22387</v>
      </c>
    </row>
    <row r="41" spans="2:16" ht="20.25">
      <c r="B41" s="8"/>
      <c r="C41" s="31" t="s">
        <v>5</v>
      </c>
      <c r="D41" s="32"/>
      <c r="E41" s="32"/>
      <c r="F41" s="27"/>
      <c r="G41" s="25"/>
      <c r="H41" s="7"/>
      <c r="I41" s="25"/>
      <c r="J41" s="26"/>
      <c r="K41" s="45"/>
      <c r="L41" s="26"/>
      <c r="M41" s="7"/>
      <c r="N41" s="29"/>
      <c r="O41" s="26"/>
      <c r="P41" s="30"/>
    </row>
    <row r="42" spans="2:16" ht="81">
      <c r="B42" s="8"/>
      <c r="C42" s="31" t="s">
        <v>36</v>
      </c>
      <c r="D42" s="32"/>
      <c r="E42" s="32"/>
      <c r="F42" s="27">
        <v>17969</v>
      </c>
      <c r="G42" s="25"/>
      <c r="H42" s="26">
        <f>F42+G42</f>
        <v>17969</v>
      </c>
      <c r="I42" s="25"/>
      <c r="J42" s="26">
        <f>H42+I42</f>
        <v>17969</v>
      </c>
      <c r="K42" s="26">
        <v>-359.38</v>
      </c>
      <c r="L42" s="28">
        <f>J42+K42</f>
        <v>17609.62</v>
      </c>
      <c r="M42" s="54">
        <v>911</v>
      </c>
      <c r="N42" s="29">
        <f>+L42+M42</f>
        <v>18520.62</v>
      </c>
      <c r="O42" s="26">
        <v>-10.62</v>
      </c>
      <c r="P42" s="30">
        <v>18498.22387</v>
      </c>
    </row>
    <row r="43" spans="2:16" s="59" customFormat="1" ht="20.25">
      <c r="B43" s="6" t="s">
        <v>42</v>
      </c>
      <c r="C43" s="38" t="s">
        <v>44</v>
      </c>
      <c r="D43" s="39" t="s">
        <v>47</v>
      </c>
      <c r="E43" s="39"/>
      <c r="F43" s="40"/>
      <c r="G43" s="55"/>
      <c r="H43" s="56"/>
      <c r="I43" s="55"/>
      <c r="J43" s="56">
        <f aca="true" t="shared" si="10" ref="J43:P43">J44</f>
        <v>0</v>
      </c>
      <c r="K43" s="56">
        <f t="shared" si="10"/>
        <v>31021.7</v>
      </c>
      <c r="L43" s="56">
        <f t="shared" si="10"/>
        <v>31021.7</v>
      </c>
      <c r="M43" s="56">
        <f t="shared" si="10"/>
        <v>0</v>
      </c>
      <c r="N43" s="57">
        <f t="shared" si="10"/>
        <v>31021.7328</v>
      </c>
      <c r="O43" s="56">
        <f t="shared" si="10"/>
        <v>0</v>
      </c>
      <c r="P43" s="58">
        <f t="shared" si="10"/>
        <v>11684.25715</v>
      </c>
    </row>
    <row r="44" spans="2:16" ht="20.25">
      <c r="B44" s="8" t="s">
        <v>43</v>
      </c>
      <c r="C44" s="31" t="s">
        <v>45</v>
      </c>
      <c r="D44" s="32" t="s">
        <v>47</v>
      </c>
      <c r="E44" s="32" t="s">
        <v>17</v>
      </c>
      <c r="F44" s="27"/>
      <c r="G44" s="25"/>
      <c r="H44" s="26"/>
      <c r="I44" s="25"/>
      <c r="J44" s="26">
        <f aca="true" t="shared" si="11" ref="J44:P44">J46</f>
        <v>0</v>
      </c>
      <c r="K44" s="26">
        <f t="shared" si="11"/>
        <v>31021.7</v>
      </c>
      <c r="L44" s="26">
        <f t="shared" si="11"/>
        <v>31021.7</v>
      </c>
      <c r="M44" s="26">
        <f t="shared" si="11"/>
        <v>0</v>
      </c>
      <c r="N44" s="29">
        <f t="shared" si="11"/>
        <v>31021.7328</v>
      </c>
      <c r="O44" s="26">
        <f t="shared" si="11"/>
        <v>0</v>
      </c>
      <c r="P44" s="30">
        <f t="shared" si="11"/>
        <v>11684.25715</v>
      </c>
    </row>
    <row r="45" spans="2:16" ht="20.25">
      <c r="B45" s="8"/>
      <c r="C45" s="31" t="s">
        <v>5</v>
      </c>
      <c r="D45" s="32"/>
      <c r="E45" s="32"/>
      <c r="F45" s="27"/>
      <c r="G45" s="25"/>
      <c r="H45" s="26"/>
      <c r="I45" s="25"/>
      <c r="J45" s="26"/>
      <c r="K45" s="45"/>
      <c r="L45" s="26"/>
      <c r="M45" s="7"/>
      <c r="N45" s="29"/>
      <c r="O45" s="26"/>
      <c r="P45" s="30"/>
    </row>
    <row r="46" spans="2:16" ht="40.5">
      <c r="B46" s="8"/>
      <c r="C46" s="31" t="s">
        <v>46</v>
      </c>
      <c r="D46" s="32"/>
      <c r="E46" s="32"/>
      <c r="F46" s="27"/>
      <c r="G46" s="25"/>
      <c r="H46" s="26"/>
      <c r="I46" s="25"/>
      <c r="J46" s="26">
        <v>0</v>
      </c>
      <c r="K46" s="27">
        <v>31021.7</v>
      </c>
      <c r="L46" s="26">
        <f>J46+K46</f>
        <v>31021.7</v>
      </c>
      <c r="M46" s="7"/>
      <c r="N46" s="29">
        <f>+L46+M46+0.0328</f>
        <v>31021.7328</v>
      </c>
      <c r="O46" s="26"/>
      <c r="P46" s="30">
        <v>11684.25715</v>
      </c>
    </row>
    <row r="47" spans="2:16" s="59" customFormat="1" ht="24.75" customHeight="1" thickBot="1">
      <c r="B47" s="82" t="s">
        <v>23</v>
      </c>
      <c r="C47" s="83"/>
      <c r="D47" s="60"/>
      <c r="E47" s="60"/>
      <c r="F47" s="61" t="e">
        <f>F16+F27+F39</f>
        <v>#REF!</v>
      </c>
      <c r="G47" s="61" t="e">
        <f>G16+G27+G39</f>
        <v>#REF!</v>
      </c>
      <c r="H47" s="61" t="e">
        <f>H16+H27+H39</f>
        <v>#REF!</v>
      </c>
      <c r="I47" s="61" t="e">
        <f>I16+I27+I39</f>
        <v>#REF!</v>
      </c>
      <c r="J47" s="61">
        <f aca="true" t="shared" si="12" ref="J47:P47">J16+J27+J39+J43</f>
        <v>255945.28873</v>
      </c>
      <c r="K47" s="61">
        <f t="shared" si="12"/>
        <v>81656.99801000001</v>
      </c>
      <c r="L47" s="61">
        <f t="shared" si="12"/>
        <v>337602.28674</v>
      </c>
      <c r="M47" s="61">
        <f t="shared" si="12"/>
        <v>-20328.548</v>
      </c>
      <c r="N47" s="62">
        <f t="shared" si="12"/>
        <v>317273.77154</v>
      </c>
      <c r="O47" s="61">
        <f t="shared" si="12"/>
        <v>-9495.01114</v>
      </c>
      <c r="P47" s="63">
        <f t="shared" si="12"/>
        <v>225801.39952999997</v>
      </c>
    </row>
    <row r="48" spans="6:11" ht="20.25">
      <c r="F48" s="64" t="e">
        <f>+#REF!+#REF!+F42+#REF!+F34+#REF!+#REF!+#REF!+F31+F30+#REF!+#REF!+F19-F47</f>
        <v>#REF!</v>
      </c>
      <c r="I48" s="65"/>
      <c r="K48" s="65"/>
    </row>
    <row r="49" spans="6:16" s="72" customFormat="1" ht="20.25">
      <c r="F49" s="73"/>
      <c r="M49" s="73"/>
      <c r="N49" s="73"/>
      <c r="O49" s="73"/>
      <c r="P49" s="73"/>
    </row>
    <row r="50" spans="2:16" s="70" customFormat="1" ht="18.75">
      <c r="B50" s="70" t="s">
        <v>60</v>
      </c>
      <c r="M50" s="71"/>
      <c r="N50" s="71"/>
      <c r="O50" s="71"/>
      <c r="P50" s="71"/>
    </row>
    <row r="51" spans="2:16" s="70" customFormat="1" ht="18.75">
      <c r="B51" s="70" t="s">
        <v>61</v>
      </c>
      <c r="M51" s="70" t="s">
        <v>54</v>
      </c>
      <c r="N51" s="71"/>
      <c r="O51" s="70" t="s">
        <v>54</v>
      </c>
      <c r="P51" s="71" t="s">
        <v>59</v>
      </c>
    </row>
    <row r="52" spans="8:16" s="70" customFormat="1" ht="18.75">
      <c r="H52" s="70" t="s">
        <v>54</v>
      </c>
      <c r="N52" s="71"/>
      <c r="P52" s="71"/>
    </row>
    <row r="53" spans="14:16" s="70" customFormat="1" ht="18.75">
      <c r="N53" s="71"/>
      <c r="P53" s="71"/>
    </row>
    <row r="54" spans="14:16" s="70" customFormat="1" ht="18.75">
      <c r="N54" s="71"/>
      <c r="P54" s="71"/>
    </row>
    <row r="55" spans="2:16" s="70" customFormat="1" ht="18.75">
      <c r="B55" s="70" t="s">
        <v>55</v>
      </c>
      <c r="N55" s="71"/>
      <c r="P55" s="71"/>
    </row>
    <row r="56" spans="2:16" s="70" customFormat="1" ht="18.75">
      <c r="B56" s="70" t="s">
        <v>56</v>
      </c>
      <c r="M56" s="70" t="s">
        <v>57</v>
      </c>
      <c r="N56" s="71"/>
      <c r="O56" s="70" t="s">
        <v>57</v>
      </c>
      <c r="P56" s="71" t="s">
        <v>57</v>
      </c>
    </row>
    <row r="57" spans="13:16" s="72" customFormat="1" ht="20.25">
      <c r="M57" s="73"/>
      <c r="N57" s="73"/>
      <c r="O57" s="73"/>
      <c r="P57" s="73"/>
    </row>
    <row r="58" spans="13:16" s="72" customFormat="1" ht="20.25">
      <c r="M58" s="73"/>
      <c r="N58" s="73"/>
      <c r="O58" s="73"/>
      <c r="P58" s="73"/>
    </row>
    <row r="59" spans="13:16" s="72" customFormat="1" ht="20.25">
      <c r="M59" s="73"/>
      <c r="N59" s="73"/>
      <c r="O59" s="73"/>
      <c r="P59" s="73"/>
    </row>
    <row r="60" spans="13:16" s="72" customFormat="1" ht="20.25">
      <c r="M60" s="73"/>
      <c r="N60" s="73"/>
      <c r="O60" s="73"/>
      <c r="P60" s="73"/>
    </row>
    <row r="61" spans="13:16" s="72" customFormat="1" ht="20.25">
      <c r="M61" s="73"/>
      <c r="N61" s="73"/>
      <c r="O61" s="73"/>
      <c r="P61" s="73"/>
    </row>
    <row r="62" spans="13:16" s="72" customFormat="1" ht="20.25">
      <c r="M62" s="73"/>
      <c r="N62" s="73"/>
      <c r="O62" s="73"/>
      <c r="P62" s="73"/>
    </row>
    <row r="63" spans="13:16" s="66" customFormat="1" ht="20.25">
      <c r="M63" s="67"/>
      <c r="N63" s="67"/>
      <c r="O63" s="67"/>
      <c r="P63" s="67"/>
    </row>
  </sheetData>
  <sheetProtection/>
  <mergeCells count="19">
    <mergeCell ref="B8:P8"/>
    <mergeCell ref="G12:G14"/>
    <mergeCell ref="O12:O14"/>
    <mergeCell ref="P12:P14"/>
    <mergeCell ref="M12:M14"/>
    <mergeCell ref="N12:N14"/>
    <mergeCell ref="I12:I14"/>
    <mergeCell ref="J12:J14"/>
    <mergeCell ref="H12:H14"/>
    <mergeCell ref="B47:C47"/>
    <mergeCell ref="D12:D14"/>
    <mergeCell ref="L12:L14"/>
    <mergeCell ref="D2:P2"/>
    <mergeCell ref="C6:E6"/>
    <mergeCell ref="B12:B14"/>
    <mergeCell ref="C12:C14"/>
    <mergeCell ref="F12:F14"/>
    <mergeCell ref="E12:E14"/>
    <mergeCell ref="K12:K14"/>
  </mergeCells>
  <printOptions/>
  <pageMargins left="0.984251968503937" right="0.3937007874015748" top="0.7874015748031497" bottom="0.7874015748031497" header="0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2017-03-17T05:45:31Z</cp:lastPrinted>
  <dcterms:created xsi:type="dcterms:W3CDTF">1996-10-08T23:32:33Z</dcterms:created>
  <dcterms:modified xsi:type="dcterms:W3CDTF">2017-06-07T11:09:04Z</dcterms:modified>
  <cp:category/>
  <cp:version/>
  <cp:contentType/>
  <cp:contentStatus/>
</cp:coreProperties>
</file>