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server\папка обмена\03.АУДИТОРЫ. ИНСПЕКТОРЫ\2025 год\ИЗМЕНЕНИЯ в БЮДЖЕТ\на сессию 20.02\"/>
    </mc:Choice>
  </mc:AlternateContent>
  <bookViews>
    <workbookView xWindow="0" yWindow="0" windowWidth="28770" windowHeight="12360" firstSheet="5" activeTab="5"/>
  </bookViews>
  <sheets>
    <sheet name="Расходы по ВР" sheetId="7" state="hidden" r:id="rId1"/>
    <sheet name="расходы" sheetId="1" state="hidden" r:id="rId2"/>
    <sheet name="Лист2" sheetId="12" state="hidden" r:id="rId3"/>
    <sheet name="кредиты" sheetId="3" state="hidden" r:id="rId4"/>
    <sheet name="Лист1" sheetId="8" state="hidden" r:id="rId5"/>
    <sheet name="Мунпрограммы 25-27" sheetId="1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8" l="1"/>
  <c r="M23" i="18"/>
  <c r="L23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M9" i="18"/>
  <c r="K23" i="18"/>
  <c r="J23" i="18"/>
  <c r="I23" i="18"/>
  <c r="K22" i="18"/>
  <c r="J22" i="18"/>
  <c r="I22" i="18"/>
  <c r="K21" i="18"/>
  <c r="J21" i="18"/>
  <c r="I21" i="18"/>
  <c r="K20" i="18"/>
  <c r="J20" i="18"/>
  <c r="I20" i="18"/>
  <c r="K19" i="18"/>
  <c r="J19" i="18"/>
  <c r="I19" i="18"/>
  <c r="K18" i="18"/>
  <c r="J18" i="18"/>
  <c r="I18" i="18"/>
  <c r="K17" i="18"/>
  <c r="J17" i="18"/>
  <c r="I17" i="18"/>
  <c r="K16" i="18"/>
  <c r="J16" i="18"/>
  <c r="I16" i="18"/>
  <c r="K15" i="18"/>
  <c r="J15" i="18"/>
  <c r="I15" i="18"/>
  <c r="K14" i="18"/>
  <c r="J14" i="18"/>
  <c r="I14" i="18"/>
  <c r="K13" i="18"/>
  <c r="J13" i="18"/>
  <c r="I13" i="18"/>
  <c r="K12" i="18"/>
  <c r="J12" i="18"/>
  <c r="I12" i="18"/>
  <c r="K11" i="18"/>
  <c r="J11" i="18"/>
  <c r="I11" i="18"/>
  <c r="K10" i="18"/>
  <c r="J10" i="18"/>
  <c r="I10" i="18"/>
  <c r="J9" i="18"/>
  <c r="F9" i="18"/>
  <c r="L9" i="18" s="1"/>
  <c r="G24" i="18"/>
  <c r="H9" i="18"/>
  <c r="H24" i="18" s="1"/>
  <c r="E9" i="18"/>
  <c r="D24" i="18"/>
  <c r="E24" i="18"/>
  <c r="K24" i="18" s="1"/>
  <c r="C24" i="18"/>
  <c r="N9" i="18" l="1"/>
  <c r="J24" i="18"/>
  <c r="N24" i="18"/>
  <c r="M24" i="18"/>
  <c r="F24" i="18"/>
  <c r="K9" i="18"/>
  <c r="I9" i="18"/>
  <c r="L24" i="18" l="1"/>
  <c r="I24" i="18"/>
  <c r="E13" i="12" l="1"/>
  <c r="D13" i="12"/>
  <c r="C13" i="12"/>
  <c r="D18" i="12"/>
  <c r="D23" i="12" s="1"/>
  <c r="E17" i="12"/>
  <c r="E18" i="12" s="1"/>
  <c r="E23" i="12" s="1"/>
  <c r="D17" i="12"/>
  <c r="C17" i="12"/>
  <c r="C18" i="12" l="1"/>
  <c r="C23" i="12" s="1"/>
  <c r="D8" i="8" l="1"/>
  <c r="E8" i="8" s="1"/>
  <c r="D9" i="8"/>
  <c r="E9" i="8" s="1"/>
  <c r="D7" i="8"/>
  <c r="E7" i="8" s="1"/>
  <c r="D14" i="7" l="1"/>
  <c r="F7" i="7"/>
  <c r="F8" i="7"/>
  <c r="F9" i="7"/>
  <c r="F10" i="7"/>
  <c r="F11" i="7"/>
  <c r="F12" i="7"/>
  <c r="F13" i="7"/>
  <c r="E14" i="7" l="1"/>
  <c r="H7" i="7" l="1"/>
  <c r="H14" i="7" s="1"/>
  <c r="H8" i="7"/>
  <c r="H10" i="7"/>
  <c r="H12" i="7"/>
  <c r="H9" i="7"/>
  <c r="H11" i="7"/>
  <c r="H13" i="7"/>
  <c r="D13" i="1"/>
  <c r="G7" i="7" l="1"/>
  <c r="G11" i="7"/>
  <c r="G8" i="7"/>
  <c r="G12" i="7"/>
  <c r="G9" i="7"/>
  <c r="G13" i="7"/>
  <c r="G10" i="7"/>
  <c r="C7" i="3"/>
  <c r="D7" i="3"/>
  <c r="E7" i="3"/>
  <c r="F7" i="3"/>
  <c r="G7" i="3"/>
  <c r="B7" i="3"/>
  <c r="G14" i="7" l="1"/>
  <c r="F13" i="1"/>
  <c r="F8" i="1"/>
  <c r="F7" i="1"/>
  <c r="F14" i="7"/>
</calcChain>
</file>

<file path=xl/sharedStrings.xml><?xml version="1.0" encoding="utf-8"?>
<sst xmlns="http://schemas.openxmlformats.org/spreadsheetml/2006/main" count="128" uniqueCount="111">
  <si>
    <t xml:space="preserve">Код </t>
  </si>
  <si>
    <t xml:space="preserve">Бюджет </t>
  </si>
  <si>
    <t>Наименование</t>
  </si>
  <si>
    <t>Отклонение</t>
  </si>
  <si>
    <t>Сумма</t>
  </si>
  <si>
    <t>%</t>
  </si>
  <si>
    <t>4 (гр.3-гр.2)</t>
  </si>
  <si>
    <t>5 (гр.4/гр.2*100)</t>
  </si>
  <si>
    <t>Доходы - всего</t>
  </si>
  <si>
    <t>Расходы - всего</t>
  </si>
  <si>
    <t>Дефицит (сумма)</t>
  </si>
  <si>
    <t>Отклонение (Темп роста/снижения)</t>
  </si>
  <si>
    <t>КВР</t>
  </si>
  <si>
    <t>Тыс.рублей</t>
  </si>
  <si>
    <t>Доля в расходах, %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</si>
  <si>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</si>
  <si>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</si>
  <si>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</si>
  <si>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</si>
  <si>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</si>
  <si>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</si>
  <si>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</si>
  <si>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ВСЕГО:</t>
  </si>
  <si>
    <t xml:space="preserve">Анализ распределения бюджетных ассигнований по группам видов расходов </t>
  </si>
  <si>
    <t xml:space="preserve">Изменение ассигнований  на реализацию муниципальных программ </t>
  </si>
  <si>
    <t>Целевая статья</t>
  </si>
  <si>
    <t>Бюджетные ассигнования на  2014 год</t>
  </si>
  <si>
    <t>отклонение</t>
  </si>
  <si>
    <t>5=4-3</t>
  </si>
  <si>
    <t>ВСЕГО</t>
  </si>
  <si>
    <t>на 2014 год</t>
  </si>
  <si>
    <t>на 2015 год</t>
  </si>
  <si>
    <t>на 2016 год</t>
  </si>
  <si>
    <t>получение кредитов</t>
  </si>
  <si>
    <t>погашение кредитов</t>
  </si>
  <si>
    <t>Проект</t>
  </si>
  <si>
    <t>Изменение</t>
  </si>
  <si>
    <t>Бюджет на 2015 г. (Решение ПГС от 18.12.2014)</t>
  </si>
  <si>
    <t xml:space="preserve"> проект</t>
  </si>
  <si>
    <t>01 0 0000</t>
  </si>
  <si>
    <t>02 0 0000</t>
  </si>
  <si>
    <t>03 0 0000</t>
  </si>
  <si>
    <t>04 0 0000</t>
  </si>
  <si>
    <t>Муниципальная программа " Развитие транспортной системы Петрозаводского городского округа"</t>
  </si>
  <si>
    <t>05 0 0000</t>
  </si>
  <si>
    <t>Муниципальная программа "Благоустройство и охрана окружающей среды Петрозаводского городского округа"</t>
  </si>
  <si>
    <t>06 0 0000</t>
  </si>
  <si>
    <t>Муниципальная программа ""Энергосбережение и повышение энергетической эффективности Петрозаводского городского округа на 2010-2015 годы и на перспективу до 2020 года"</t>
  </si>
  <si>
    <t xml:space="preserve"> Муниципальная программа "Развитие физической культуры и спорта на территории Петрозаводского городского округа на 2013-22017 годы"</t>
  </si>
  <si>
    <t>Муниципальная программа "Развитие сферы культуры Петрозаводского городского округа"</t>
  </si>
  <si>
    <t>Муниципальная программа "Защита населения Петрозаводского городского округа и его территории от чрезвычайных ситуаций, обеспечение пожарной безопасноти и безопасности людей"</t>
  </si>
  <si>
    <t>Утвержденного бюджета</t>
  </si>
  <si>
    <t>Уточненного бюджета</t>
  </si>
  <si>
    <t>Внесение изменений от 25.02.16</t>
  </si>
  <si>
    <t>Бюджет на 2016 г. (Решение ПГС от 25.12.2015)</t>
  </si>
  <si>
    <t>Бюджет на 2017 год</t>
  </si>
  <si>
    <r>
      <t xml:space="preserve"> (</t>
    </r>
    <r>
      <rPr>
        <sz val="11"/>
        <color theme="1"/>
        <rFont val="Times New Roman"/>
        <family val="1"/>
        <charset val="204"/>
      </rPr>
      <t>Решение Петрозаводского городского Совета от 19 декабря 2016 года № 28/04-43</t>
    </r>
    <r>
      <rPr>
        <sz val="11"/>
        <color rgb="FF000000"/>
        <rFont val="Times New Roman"/>
        <family val="1"/>
        <charset val="204"/>
      </rPr>
      <t>)</t>
    </r>
  </si>
  <si>
    <t>Предложено в проекте решения на 07.06.2017</t>
  </si>
  <si>
    <t>Наименование раздела</t>
  </si>
  <si>
    <t>х</t>
  </si>
  <si>
    <t>возн.за класс.рук-во</t>
  </si>
  <si>
    <t>разв.трансп.системы</t>
  </si>
  <si>
    <t>пересел.из авар.жилья</t>
  </si>
  <si>
    <t>подд.мест.инициатив</t>
  </si>
  <si>
    <t>подд.мал.и ср.бизнеса</t>
  </si>
  <si>
    <t>стимул.ОМСУ за оздор.фин.</t>
  </si>
  <si>
    <t>стимул.ОМСУ за прирост дох.</t>
  </si>
  <si>
    <t>занятость населения</t>
  </si>
  <si>
    <t>поощрение победит.</t>
  </si>
  <si>
    <t>подд.спорт.орган.</t>
  </si>
  <si>
    <t>возврат субсидии на пересел.</t>
  </si>
  <si>
    <t>безв.поступ.от нерезид.</t>
  </si>
  <si>
    <t>безв.пост.на мест.иниц.</t>
  </si>
  <si>
    <t>1.</t>
  </si>
  <si>
    <t>за счет МБТ</t>
  </si>
  <si>
    <t>всего увеличение</t>
  </si>
  <si>
    <t>всего уменьшение</t>
  </si>
  <si>
    <t>ИТОГО</t>
  </si>
  <si>
    <t>2.</t>
  </si>
  <si>
    <t>3.</t>
  </si>
  <si>
    <t xml:space="preserve">4. </t>
  </si>
  <si>
    <t>по ПЗ</t>
  </si>
  <si>
    <t>расх.</t>
  </si>
  <si>
    <t>Увеличение доходов и расх.</t>
  </si>
  <si>
    <t>ВСЕГО  увеличение</t>
  </si>
  <si>
    <t>соц.помощь малоимущ.</t>
  </si>
  <si>
    <t>2025 год</t>
  </si>
  <si>
    <t>2026 год</t>
  </si>
  <si>
    <t>2027 год</t>
  </si>
  <si>
    <t>(тыс. рублей)</t>
  </si>
  <si>
    <t>Темп прироста / 
снижения (+/-), %</t>
  </si>
  <si>
    <t>Решение Петрозаводского городского Совета от 20.12.2024 N 29/31-455 "О бюджете Петрозаводского городского округа на 2025 год и на плановый период 2026 и 2027 годов"</t>
  </si>
  <si>
    <t>Проект решения Петрозаводского городского Совета "О бюджете Петрозаводского городского округа на 2025 год и на плановый период 2026 и 2027 годов"</t>
  </si>
  <si>
    <t>Муниципальные программы всего, в том числе</t>
  </si>
  <si>
    <t>Формирование современной городской среды</t>
  </si>
  <si>
    <t>Развитие физической культуры и спорта на территории Петрозаводского городского округа</t>
  </si>
  <si>
    <t>Развитие сферы культуры Петрозаводского городского округа</t>
  </si>
  <si>
    <t>Защита населения Петрозаводского городского округа и его территории от чрезвычайных ситуаций, обеспечение пожарной безопасности и безопасности людей</t>
  </si>
  <si>
    <t>Развитие транспортной системы Петрозаводского городского округа</t>
  </si>
  <si>
    <t>Благоустройство и охрана окружающей среды Петрозаводского городского округа</t>
  </si>
  <si>
    <t>Развитие муниципальной системы образования Петрозаводского городского округа</t>
  </si>
  <si>
    <t>Совершенствование инструментов муниципального управления в Петрозаводском городском округе</t>
  </si>
  <si>
    <t>Обеспечение качественным жильем граждан, проживающих на территории Петрозаводского городского округа</t>
  </si>
  <si>
    <t>Повышение эффективности реализации молодежной политики на территории Петрозаводского городского округа</t>
  </si>
  <si>
    <t>Социальная поддержка населения Петрозаводского городского округа</t>
  </si>
  <si>
    <t>Патриотическое воспитание граждан Российской Федерации, проживающих на территории Петрозаводского городского округа</t>
  </si>
  <si>
    <t>Развитие туризма на территории Петрозаводского городского округа</t>
  </si>
  <si>
    <t>Непрограммные направления деятельности</t>
  </si>
  <si>
    <t>Всего расходов:</t>
  </si>
  <si>
    <t>Приложение 3</t>
  </si>
  <si>
    <t>Анализ изменений муниципальных программ Петрозаводского городского округа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</si>
</sst>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7" formatCode="0.0"/>
  </numFmts>
  <fonts count="64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b/>
      <sz val="18"/>
      <color theme="3"/>
      <name val="Calibri Light"/>
      <family val="2"/>
      <charset val="204"/>
      <scheme val="major"/>
    </font>
    <font>
      <sz val="11"/>
      <color theme="1"/>
      <name val="Calibri"/>
      <family val="2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32" fillId="0" borderId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31" fillId="13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5" borderId="0" applyNumberFormat="0" applyBorder="0" applyAlignment="0" applyProtection="0"/>
    <xf numFmtId="0" fontId="31" fillId="29" borderId="0" applyNumberFormat="0" applyBorder="0" applyAlignment="0" applyProtection="0"/>
    <xf numFmtId="0" fontId="31" fillId="33" borderId="0" applyNumberFormat="0" applyBorder="0" applyAlignment="0" applyProtection="0"/>
    <xf numFmtId="0" fontId="35" fillId="39" borderId="0" applyNumberFormat="0" applyBorder="0" applyAlignment="0" applyProtection="0"/>
    <xf numFmtId="0" fontId="31" fillId="10" borderId="0" applyNumberFormat="0" applyBorder="0" applyAlignment="0" applyProtection="0"/>
    <xf numFmtId="0" fontId="35" fillId="40" borderId="0" applyNumberFormat="0" applyBorder="0" applyAlignment="0" applyProtection="0"/>
    <xf numFmtId="0" fontId="31" fillId="14" borderId="0" applyNumberFormat="0" applyBorder="0" applyAlignment="0" applyProtection="0"/>
    <xf numFmtId="0" fontId="35" fillId="41" borderId="0" applyNumberFormat="0" applyBorder="0" applyAlignment="0" applyProtection="0"/>
    <xf numFmtId="0" fontId="31" fillId="18" borderId="0" applyNumberFormat="0" applyBorder="0" applyAlignment="0" applyProtection="0"/>
    <xf numFmtId="0" fontId="35" fillId="37" borderId="0" applyNumberFormat="0" applyBorder="0" applyAlignment="0" applyProtection="0"/>
    <xf numFmtId="0" fontId="31" fillId="22" borderId="0" applyNumberFormat="0" applyBorder="0" applyAlignment="0" applyProtection="0"/>
    <xf numFmtId="0" fontId="35" fillId="38" borderId="0" applyNumberFormat="0" applyBorder="0" applyAlignment="0" applyProtection="0"/>
    <xf numFmtId="0" fontId="31" fillId="26" borderId="0" applyNumberFormat="0" applyBorder="0" applyAlignment="0" applyProtection="0"/>
    <xf numFmtId="0" fontId="35" fillId="42" borderId="0" applyNumberFormat="0" applyBorder="0" applyAlignment="0" applyProtection="0"/>
    <xf numFmtId="0" fontId="31" fillId="30" borderId="0" applyNumberFormat="0" applyBorder="0" applyAlignment="0" applyProtection="0"/>
    <xf numFmtId="0" fontId="36" fillId="36" borderId="25" applyNumberFormat="0" applyAlignment="0" applyProtection="0"/>
    <xf numFmtId="0" fontId="25" fillId="6" borderId="19" applyNumberFormat="0" applyAlignment="0" applyProtection="0"/>
    <xf numFmtId="0" fontId="37" fillId="43" borderId="26" applyNumberFormat="0" applyAlignment="0" applyProtection="0"/>
    <xf numFmtId="0" fontId="26" fillId="7" borderId="20" applyNumberFormat="0" applyAlignment="0" applyProtection="0"/>
    <xf numFmtId="0" fontId="38" fillId="43" borderId="25" applyNumberFormat="0" applyAlignment="0" applyProtection="0"/>
    <xf numFmtId="0" fontId="27" fillId="7" borderId="19" applyNumberFormat="0" applyAlignment="0" applyProtection="0"/>
    <xf numFmtId="0" fontId="39" fillId="0" borderId="27" applyNumberFormat="0" applyFill="0" applyAlignment="0" applyProtection="0"/>
    <xf numFmtId="0" fontId="19" fillId="0" borderId="16" applyNumberFormat="0" applyFill="0" applyAlignment="0" applyProtection="0"/>
    <xf numFmtId="0" fontId="40" fillId="0" borderId="28" applyNumberFormat="0" applyFill="0" applyAlignment="0" applyProtection="0"/>
    <xf numFmtId="0" fontId="20" fillId="0" borderId="17" applyNumberFormat="0" applyFill="0" applyAlignment="0" applyProtection="0"/>
    <xf numFmtId="0" fontId="41" fillId="0" borderId="29" applyNumberFormat="0" applyFill="0" applyAlignment="0" applyProtection="0"/>
    <xf numFmtId="0" fontId="2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2" fillId="0" borderId="30" applyNumberFormat="0" applyFill="0" applyAlignment="0" applyProtection="0"/>
    <xf numFmtId="0" fontId="12" fillId="0" borderId="24" applyNumberFormat="0" applyFill="0" applyAlignment="0" applyProtection="0"/>
    <xf numFmtId="0" fontId="43" fillId="44" borderId="31" applyNumberFormat="0" applyAlignment="0" applyProtection="0"/>
    <xf numFmtId="0" fontId="29" fillId="8" borderId="22" applyNumberFormat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5" fillId="45" borderId="0" applyNumberFormat="0" applyBorder="0" applyAlignment="0" applyProtection="0"/>
    <xf numFmtId="0" fontId="24" fillId="5" borderId="0" applyNumberFormat="0" applyBorder="0" applyAlignment="0" applyProtection="0"/>
    <xf numFmtId="0" fontId="51" fillId="0" borderId="0"/>
    <xf numFmtId="0" fontId="52" fillId="0" borderId="0"/>
    <xf numFmtId="0" fontId="53" fillId="0" borderId="0"/>
    <xf numFmtId="0" fontId="51" fillId="46" borderId="0"/>
    <xf numFmtId="0" fontId="55" fillId="0" borderId="0"/>
    <xf numFmtId="0" fontId="46" fillId="34" borderId="0" applyNumberFormat="0" applyBorder="0" applyAlignment="0" applyProtection="0"/>
    <xf numFmtId="0" fontId="23" fillId="4" borderId="0" applyNumberFormat="0" applyBorder="0" applyAlignment="0" applyProtection="0"/>
    <xf numFmtId="0" fontId="4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47" borderId="32" applyNumberFormat="0" applyAlignment="0" applyProtection="0"/>
    <xf numFmtId="0" fontId="34" fillId="9" borderId="23" applyNumberFormat="0" applyFont="0" applyAlignment="0" applyProtection="0"/>
    <xf numFmtId="0" fontId="48" fillId="0" borderId="33" applyNumberFormat="0" applyFill="0" applyAlignment="0" applyProtection="0"/>
    <xf numFmtId="0" fontId="28" fillId="0" borderId="21" applyNumberFormat="0" applyFill="0" applyAlignment="0" applyProtection="0"/>
    <xf numFmtId="0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3" fontId="33" fillId="0" borderId="0" applyFill="0" applyBorder="0" applyAlignment="0" applyProtection="0"/>
    <xf numFmtId="0" fontId="50" fillId="35" borderId="0" applyNumberFormat="0" applyBorder="0" applyAlignment="0" applyProtection="0"/>
    <xf numFmtId="0" fontId="22" fillId="3" borderId="0" applyNumberFormat="0" applyBorder="0" applyAlignment="0" applyProtection="0"/>
  </cellStyleXfs>
  <cellXfs count="87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5" fillId="0" borderId="0" xfId="0" applyFont="1"/>
    <xf numFmtId="0" fontId="7" fillId="0" borderId="3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10" fontId="1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3" fontId="9" fillId="0" borderId="4" xfId="0" applyNumberFormat="1" applyFont="1" applyBorder="1" applyAlignment="1">
      <alignment horizontal="right" vertical="center"/>
    </xf>
    <xf numFmtId="10" fontId="0" fillId="0" borderId="0" xfId="0" applyNumberFormat="1"/>
    <xf numFmtId="3" fontId="0" fillId="0" borderId="0" xfId="0" applyNumberFormat="1"/>
    <xf numFmtId="164" fontId="2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0" fontId="12" fillId="0" borderId="0" xfId="0" applyFont="1"/>
    <xf numFmtId="0" fontId="13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 wrapText="1"/>
    </xf>
    <xf numFmtId="167" fontId="10" fillId="0" borderId="5" xfId="0" applyNumberFormat="1" applyFont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/>
    <xf numFmtId="0" fontId="0" fillId="0" borderId="0" xfId="0" applyAlignment="1">
      <alignment vertical="top"/>
    </xf>
    <xf numFmtId="0" fontId="12" fillId="0" borderId="0" xfId="0" applyFont="1" applyAlignment="1">
      <alignment vertical="top"/>
    </xf>
    <xf numFmtId="49" fontId="57" fillId="0" borderId="0" xfId="54" applyNumberFormat="1" applyFont="1" applyAlignment="1">
      <alignment horizontal="center" vertical="top"/>
    </xf>
    <xf numFmtId="0" fontId="57" fillId="0" borderId="0" xfId="54" applyFont="1" applyFill="1" applyAlignment="1">
      <alignment horizontal="right" vertical="top"/>
    </xf>
    <xf numFmtId="0" fontId="57" fillId="0" borderId="0" xfId="54" applyFont="1" applyAlignment="1">
      <alignment horizontal="right" vertical="top"/>
    </xf>
    <xf numFmtId="0" fontId="57" fillId="0" borderId="0" xfId="54" applyFont="1" applyAlignment="1">
      <alignment vertical="top"/>
    </xf>
    <xf numFmtId="0" fontId="57" fillId="0" borderId="0" xfId="54" applyFont="1" applyBorder="1" applyAlignment="1">
      <alignment horizontal="right" vertical="top"/>
    </xf>
    <xf numFmtId="0" fontId="60" fillId="0" borderId="0" xfId="54" applyFont="1" applyAlignment="1">
      <alignment vertical="top" wrapText="1"/>
    </xf>
    <xf numFmtId="0" fontId="17" fillId="0" borderId="0" xfId="0" applyFont="1" applyAlignment="1">
      <alignment vertical="top"/>
    </xf>
    <xf numFmtId="0" fontId="16" fillId="0" borderId="0" xfId="0" applyFont="1" applyAlignment="1">
      <alignment horizontal="center" vertical="top"/>
    </xf>
    <xf numFmtId="0" fontId="61" fillId="0" borderId="11" xfId="54" applyFont="1" applyFill="1" applyBorder="1" applyAlignment="1">
      <alignment horizontal="center" vertical="top" wrapText="1"/>
    </xf>
    <xf numFmtId="0" fontId="62" fillId="0" borderId="15" xfId="0" applyFont="1" applyBorder="1" applyAlignment="1">
      <alignment vertical="top" wrapText="1"/>
    </xf>
    <xf numFmtId="0" fontId="56" fillId="0" borderId="11" xfId="0" applyFont="1" applyBorder="1" applyAlignment="1">
      <alignment vertical="top" wrapText="1"/>
    </xf>
    <xf numFmtId="164" fontId="63" fillId="0" borderId="11" xfId="54" applyNumberFormat="1" applyFont="1" applyFill="1" applyBorder="1" applyAlignment="1">
      <alignment horizontal="right" vertical="top" wrapText="1"/>
    </xf>
    <xf numFmtId="0" fontId="13" fillId="0" borderId="15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164" fontId="10" fillId="0" borderId="11" xfId="0" applyNumberFormat="1" applyFont="1" applyBorder="1" applyAlignment="1">
      <alignment horizontal="right" vertical="top" wrapText="1"/>
    </xf>
    <xf numFmtId="164" fontId="4" fillId="0" borderId="11" xfId="0" applyNumberFormat="1" applyFont="1" applyFill="1" applyBorder="1" applyAlignment="1">
      <alignment horizontal="right" vertical="top"/>
    </xf>
    <xf numFmtId="164" fontId="4" fillId="0" borderId="11" xfId="0" applyNumberFormat="1" applyFont="1" applyBorder="1" applyAlignment="1">
      <alignment horizontal="right" vertical="top"/>
    </xf>
    <xf numFmtId="164" fontId="4" fillId="48" borderId="11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justify" vertical="top"/>
    </xf>
    <xf numFmtId="164" fontId="56" fillId="48" borderId="11" xfId="0" applyNumberFormat="1" applyFont="1" applyFill="1" applyBorder="1" applyAlignment="1">
      <alignment horizontal="righ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8" fillId="0" borderId="0" xfId="54" applyFont="1" applyBorder="1" applyAlignment="1">
      <alignment horizontal="right" vertical="top"/>
    </xf>
    <xf numFmtId="0" fontId="59" fillId="0" borderId="0" xfId="54" applyFont="1" applyBorder="1" applyAlignment="1">
      <alignment horizontal="center" vertical="top" wrapText="1"/>
    </xf>
    <xf numFmtId="0" fontId="13" fillId="0" borderId="13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3" fillId="0" borderId="15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top" wrapText="1"/>
    </xf>
    <xf numFmtId="0" fontId="61" fillId="0" borderId="11" xfId="54" applyFont="1" applyFill="1" applyBorder="1" applyAlignment="1">
      <alignment horizontal="center" vertical="top" wrapText="1"/>
    </xf>
    <xf numFmtId="0" fontId="11" fillId="0" borderId="11" xfId="54" applyFont="1" applyFill="1" applyBorder="1" applyAlignment="1">
      <alignment horizontal="center" vertical="top" wrapText="1"/>
    </xf>
    <xf numFmtId="0" fontId="57" fillId="0" borderId="11" xfId="54" applyFont="1" applyFill="1" applyBorder="1" applyAlignment="1">
      <alignment horizontal="center" vertical="top" wrapText="1"/>
    </xf>
    <xf numFmtId="0" fontId="57" fillId="0" borderId="11" xfId="54" applyFont="1" applyBorder="1" applyAlignment="1">
      <alignment horizontal="center" vertical="top" wrapText="1"/>
    </xf>
    <xf numFmtId="0" fontId="4" fillId="0" borderId="34" xfId="0" applyFont="1" applyBorder="1" applyAlignment="1">
      <alignment horizontal="right" vertical="top"/>
    </xf>
  </cellXfs>
  <cellStyles count="7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1"/>
    <cellStyle name="Акцент1 3" xfId="20"/>
    <cellStyle name="Акцент2 2" xfId="23"/>
    <cellStyle name="Акцент2 3" xfId="22"/>
    <cellStyle name="Акцент3 2" xfId="25"/>
    <cellStyle name="Акцент3 3" xfId="24"/>
    <cellStyle name="Акцент4 2" xfId="27"/>
    <cellStyle name="Акцент4 3" xfId="26"/>
    <cellStyle name="Акцент5 2" xfId="29"/>
    <cellStyle name="Акцент5 3" xfId="28"/>
    <cellStyle name="Акцент6 2" xfId="31"/>
    <cellStyle name="Акцент6 3" xfId="30"/>
    <cellStyle name="Ввод  2" xfId="33"/>
    <cellStyle name="Ввод  3" xfId="32"/>
    <cellStyle name="Вывод 2" xfId="35"/>
    <cellStyle name="Вывод 3" xfId="34"/>
    <cellStyle name="Вычисление 2" xfId="37"/>
    <cellStyle name="Вычисление 3" xfId="36"/>
    <cellStyle name="Заголовок 1 2" xfId="39"/>
    <cellStyle name="Заголовок 1 3" xfId="38"/>
    <cellStyle name="Заголовок 2 2" xfId="41"/>
    <cellStyle name="Заголовок 2 3" xfId="40"/>
    <cellStyle name="Заголовок 3 2" xfId="43"/>
    <cellStyle name="Заголовок 3 3" xfId="42"/>
    <cellStyle name="Заголовок 4 2" xfId="45"/>
    <cellStyle name="Заголовок 4 3" xfId="44"/>
    <cellStyle name="Итог 2" xfId="47"/>
    <cellStyle name="Итог 3" xfId="46"/>
    <cellStyle name="Контрольная ячейка 2" xfId="49"/>
    <cellStyle name="Контрольная ячейка 3" xfId="48"/>
    <cellStyle name="Название 2" xfId="51"/>
    <cellStyle name="Название 3" xfId="50"/>
    <cellStyle name="Нейтральный 2" xfId="53"/>
    <cellStyle name="Нейтральный 3" xfId="52"/>
    <cellStyle name="Обычный" xfId="0" builtinId="0"/>
    <cellStyle name="Обычный 2" xfId="54"/>
    <cellStyle name="Обычный 3" xfId="55"/>
    <cellStyle name="Обычный 4" xfId="56"/>
    <cellStyle name="Обычный 5" xfId="57"/>
    <cellStyle name="Обычный 6" xfId="58"/>
    <cellStyle name="Обычный 7" xfId="1"/>
    <cellStyle name="Плохой 2" xfId="60"/>
    <cellStyle name="Плохой 3" xfId="59"/>
    <cellStyle name="Пояснение 2" xfId="62"/>
    <cellStyle name="Пояснение 3" xfId="61"/>
    <cellStyle name="Примечание 2" xfId="64"/>
    <cellStyle name="Примечание 3" xfId="63"/>
    <cellStyle name="Связанная ячейка 2" xfId="66"/>
    <cellStyle name="Связанная ячейка 3" xfId="65"/>
    <cellStyle name="Текст предупреждения 2" xfId="68"/>
    <cellStyle name="Текст предупреждения 3" xfId="67"/>
    <cellStyle name="Финансовый 2" xfId="69"/>
    <cellStyle name="Хороший 2" xfId="71"/>
    <cellStyle name="Хороший 3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5"/>
  <sheetViews>
    <sheetView workbookViewId="0">
      <selection activeCell="D6" sqref="D6"/>
    </sheetView>
  </sheetViews>
  <sheetFormatPr defaultRowHeight="15" x14ac:dyDescent="0.25"/>
  <cols>
    <col min="1" max="1" width="5" customWidth="1"/>
    <col min="2" max="2" width="31.140625" customWidth="1"/>
    <col min="3" max="4" width="17" customWidth="1"/>
    <col min="5" max="5" width="12.7109375" customWidth="1"/>
    <col min="6" max="6" width="12" customWidth="1"/>
    <col min="7" max="7" width="11.42578125" bestFit="1" customWidth="1"/>
    <col min="8" max="8" width="10.42578125" customWidth="1"/>
  </cols>
  <sheetData>
    <row r="3" spans="2:8" ht="16.5" x14ac:dyDescent="0.25">
      <c r="B3" s="5" t="s">
        <v>23</v>
      </c>
    </row>
    <row r="4" spans="2:8" ht="15.75" thickBot="1" x14ac:dyDescent="0.3"/>
    <row r="5" spans="2:8" ht="15.75" thickBot="1" x14ac:dyDescent="0.3">
      <c r="B5" s="58" t="s">
        <v>2</v>
      </c>
      <c r="C5" s="58" t="s">
        <v>12</v>
      </c>
      <c r="D5" s="60" t="s">
        <v>13</v>
      </c>
      <c r="E5" s="61"/>
      <c r="F5" s="62"/>
      <c r="G5" s="60" t="s">
        <v>14</v>
      </c>
      <c r="H5" s="62"/>
    </row>
    <row r="6" spans="2:8" ht="34.5" thickBot="1" x14ac:dyDescent="0.3">
      <c r="B6" s="59"/>
      <c r="C6" s="59"/>
      <c r="D6" s="1" t="s">
        <v>54</v>
      </c>
      <c r="E6" s="1" t="s">
        <v>53</v>
      </c>
      <c r="F6" s="1" t="s">
        <v>3</v>
      </c>
      <c r="G6" s="1" t="s">
        <v>51</v>
      </c>
      <c r="H6" s="1" t="s">
        <v>52</v>
      </c>
    </row>
    <row r="7" spans="2:8" ht="72.75" thickBot="1" x14ac:dyDescent="0.3">
      <c r="B7" s="6" t="s">
        <v>15</v>
      </c>
      <c r="C7" s="2">
        <v>100</v>
      </c>
      <c r="D7" s="19"/>
      <c r="E7" s="23"/>
      <c r="F7" s="19">
        <f t="shared" ref="F7:F14" si="0">E7-D7</f>
        <v>0</v>
      </c>
      <c r="G7" s="7" t="e">
        <f>D7/D14</f>
        <v>#DIV/0!</v>
      </c>
      <c r="H7" s="7" t="e">
        <f>E7/E14</f>
        <v>#DIV/0!</v>
      </c>
    </row>
    <row r="8" spans="2:8" ht="36.75" thickBot="1" x14ac:dyDescent="0.3">
      <c r="B8" s="6" t="s">
        <v>16</v>
      </c>
      <c r="C8" s="2">
        <v>200</v>
      </c>
      <c r="D8" s="19"/>
      <c r="E8" s="23"/>
      <c r="F8" s="19">
        <f t="shared" si="0"/>
        <v>0</v>
      </c>
      <c r="G8" s="7" t="e">
        <f>D8/D14</f>
        <v>#DIV/0!</v>
      </c>
      <c r="H8" s="7" t="e">
        <f>E8/E14</f>
        <v>#DIV/0!</v>
      </c>
    </row>
    <row r="9" spans="2:8" ht="24.75" thickBot="1" x14ac:dyDescent="0.3">
      <c r="B9" s="6" t="s">
        <v>17</v>
      </c>
      <c r="C9" s="2">
        <v>300</v>
      </c>
      <c r="D9" s="19"/>
      <c r="E9" s="23"/>
      <c r="F9" s="19">
        <f t="shared" si="0"/>
        <v>0</v>
      </c>
      <c r="G9" s="7" t="e">
        <f>D9/D14</f>
        <v>#DIV/0!</v>
      </c>
      <c r="H9" s="7" t="e">
        <f>E9/E14</f>
        <v>#DIV/0!</v>
      </c>
    </row>
    <row r="10" spans="2:8" ht="48.75" thickBot="1" x14ac:dyDescent="0.3">
      <c r="B10" s="6" t="s">
        <v>18</v>
      </c>
      <c r="C10" s="2">
        <v>400</v>
      </c>
      <c r="D10" s="19"/>
      <c r="E10" s="23"/>
      <c r="F10" s="19">
        <f t="shared" si="0"/>
        <v>0</v>
      </c>
      <c r="G10" s="7" t="e">
        <f>D10/D14</f>
        <v>#DIV/0!</v>
      </c>
      <c r="H10" s="7" t="e">
        <f>E10/E14</f>
        <v>#DIV/0!</v>
      </c>
    </row>
    <row r="11" spans="2:8" ht="36.75" thickBot="1" x14ac:dyDescent="0.3">
      <c r="B11" s="6" t="s">
        <v>19</v>
      </c>
      <c r="C11" s="2">
        <v>600</v>
      </c>
      <c r="D11" s="19"/>
      <c r="E11" s="23"/>
      <c r="F11" s="19">
        <f t="shared" si="0"/>
        <v>0</v>
      </c>
      <c r="G11" s="7" t="e">
        <f>D11/D14</f>
        <v>#DIV/0!</v>
      </c>
      <c r="H11" s="7" t="e">
        <f>E11/E14</f>
        <v>#DIV/0!</v>
      </c>
    </row>
    <row r="12" spans="2:8" ht="24.75" thickBot="1" x14ac:dyDescent="0.3">
      <c r="B12" s="6" t="s">
        <v>20</v>
      </c>
      <c r="C12" s="2">
        <v>700</v>
      </c>
      <c r="D12" s="19"/>
      <c r="E12" s="23"/>
      <c r="F12" s="19">
        <f t="shared" si="0"/>
        <v>0</v>
      </c>
      <c r="G12" s="7" t="e">
        <f>D12/D14</f>
        <v>#DIV/0!</v>
      </c>
      <c r="H12" s="7" t="e">
        <f>E12/E14</f>
        <v>#DIV/0!</v>
      </c>
    </row>
    <row r="13" spans="2:8" ht="15.75" thickBot="1" x14ac:dyDescent="0.3">
      <c r="B13" s="6" t="s">
        <v>21</v>
      </c>
      <c r="C13" s="2">
        <v>800</v>
      </c>
      <c r="D13" s="19"/>
      <c r="E13" s="23"/>
      <c r="F13" s="19">
        <f t="shared" si="0"/>
        <v>0</v>
      </c>
      <c r="G13" s="7" t="e">
        <f>D13/D14</f>
        <v>#DIV/0!</v>
      </c>
      <c r="H13" s="7" t="e">
        <f>E13/E14</f>
        <v>#DIV/0!</v>
      </c>
    </row>
    <row r="14" spans="2:8" ht="15.75" thickBot="1" x14ac:dyDescent="0.3">
      <c r="B14" s="3" t="s">
        <v>22</v>
      </c>
      <c r="C14" s="4"/>
      <c r="D14" s="22">
        <f>D13+D12+D11+D10+D9+D8+D7</f>
        <v>0</v>
      </c>
      <c r="E14" s="24">
        <f>SUM(E7:E13)</f>
        <v>0</v>
      </c>
      <c r="F14" s="22">
        <f t="shared" si="0"/>
        <v>0</v>
      </c>
      <c r="G14" s="8" t="e">
        <f>SUM(G7:G13)</f>
        <v>#DIV/0!</v>
      </c>
      <c r="H14" s="8" t="e">
        <f>SUM(H7:H13)</f>
        <v>#DIV/0!</v>
      </c>
    </row>
    <row r="15" spans="2:8" x14ac:dyDescent="0.25">
      <c r="D15" s="18"/>
      <c r="G15" s="17"/>
    </row>
  </sheetData>
  <mergeCells count="4">
    <mergeCell ref="B5:B6"/>
    <mergeCell ref="C5:C6"/>
    <mergeCell ref="D5:F5"/>
    <mergeCell ref="G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K10" sqref="K10"/>
    </sheetView>
  </sheetViews>
  <sheetFormatPr defaultRowHeight="15" x14ac:dyDescent="0.25"/>
  <cols>
    <col min="1" max="1" width="5" customWidth="1"/>
    <col min="2" max="2" width="31.140625" customWidth="1"/>
    <col min="3" max="4" width="17" customWidth="1"/>
    <col min="5" max="5" width="12.7109375" customWidth="1"/>
    <col min="6" max="6" width="12" customWidth="1"/>
  </cols>
  <sheetData>
    <row r="2" spans="2:6" ht="16.5" x14ac:dyDescent="0.25">
      <c r="B2" s="5" t="s">
        <v>24</v>
      </c>
    </row>
    <row r="3" spans="2:6" ht="15.75" thickBot="1" x14ac:dyDescent="0.3"/>
    <row r="4" spans="2:6" ht="25.5" customHeight="1" thickBot="1" x14ac:dyDescent="0.3">
      <c r="B4" s="63"/>
      <c r="C4" s="65" t="s">
        <v>25</v>
      </c>
      <c r="D4" s="67" t="s">
        <v>26</v>
      </c>
      <c r="E4" s="68"/>
      <c r="F4" s="65" t="s">
        <v>27</v>
      </c>
    </row>
    <row r="5" spans="2:6" ht="39" thickBot="1" x14ac:dyDescent="0.3">
      <c r="B5" s="64"/>
      <c r="C5" s="66"/>
      <c r="D5" s="9" t="s">
        <v>37</v>
      </c>
      <c r="E5" s="9" t="s">
        <v>38</v>
      </c>
      <c r="F5" s="66"/>
    </row>
    <row r="6" spans="2:6" ht="15.75" thickBot="1" x14ac:dyDescent="0.3">
      <c r="B6" s="10">
        <v>1</v>
      </c>
      <c r="C6" s="9">
        <v>2</v>
      </c>
      <c r="D6" s="9">
        <v>3</v>
      </c>
      <c r="E6" s="9">
        <v>4</v>
      </c>
      <c r="F6" s="9" t="s">
        <v>28</v>
      </c>
    </row>
    <row r="7" spans="2:6" ht="77.25" thickBot="1" x14ac:dyDescent="0.3">
      <c r="B7" s="11" t="s">
        <v>47</v>
      </c>
      <c r="C7" s="9" t="s">
        <v>39</v>
      </c>
      <c r="D7" s="20">
        <v>11710</v>
      </c>
      <c r="E7" s="12"/>
      <c r="F7" s="12">
        <f>E7-D7</f>
        <v>-11710</v>
      </c>
    </row>
    <row r="8" spans="2:6" ht="64.5" thickBot="1" x14ac:dyDescent="0.3">
      <c r="B8" s="11" t="s">
        <v>48</v>
      </c>
      <c r="C8" s="9" t="s">
        <v>40</v>
      </c>
      <c r="D8" s="20">
        <v>210481.7</v>
      </c>
      <c r="E8" s="13"/>
      <c r="F8" s="13">
        <f>E8-D8</f>
        <v>-210481.7</v>
      </c>
    </row>
    <row r="9" spans="2:6" ht="40.5" customHeight="1" thickBot="1" x14ac:dyDescent="0.3">
      <c r="B9" s="11" t="s">
        <v>49</v>
      </c>
      <c r="C9" s="9" t="s">
        <v>41</v>
      </c>
      <c r="D9" s="20">
        <v>159130.70000000001</v>
      </c>
      <c r="E9" s="13"/>
      <c r="F9" s="13"/>
    </row>
    <row r="10" spans="2:6" ht="77.25" thickBot="1" x14ac:dyDescent="0.3">
      <c r="B10" s="11" t="s">
        <v>50</v>
      </c>
      <c r="C10" s="9" t="s">
        <v>42</v>
      </c>
      <c r="D10" s="20">
        <v>13423.6</v>
      </c>
      <c r="E10" s="13"/>
      <c r="F10" s="13"/>
    </row>
    <row r="11" spans="2:6" ht="51.75" thickBot="1" x14ac:dyDescent="0.3">
      <c r="B11" s="11" t="s">
        <v>43</v>
      </c>
      <c r="C11" s="9" t="s">
        <v>44</v>
      </c>
      <c r="D11" s="20">
        <v>517852.6</v>
      </c>
      <c r="E11" s="13"/>
      <c r="F11" s="13"/>
    </row>
    <row r="12" spans="2:6" ht="64.5" thickBot="1" x14ac:dyDescent="0.3">
      <c r="B12" s="11" t="s">
        <v>45</v>
      </c>
      <c r="C12" s="9" t="s">
        <v>46</v>
      </c>
      <c r="D12" s="20">
        <v>42811.9</v>
      </c>
      <c r="E12" s="13"/>
      <c r="F12" s="13"/>
    </row>
    <row r="13" spans="2:6" ht="15.75" thickBot="1" x14ac:dyDescent="0.3">
      <c r="B13" s="14" t="s">
        <v>29</v>
      </c>
      <c r="C13" s="15"/>
      <c r="D13" s="21">
        <f>D12+D11+D10+D9+D8+D7</f>
        <v>955410.5</v>
      </c>
      <c r="E13" s="16"/>
      <c r="F13" s="16">
        <f>E13-D13</f>
        <v>-955410.5</v>
      </c>
    </row>
  </sheetData>
  <mergeCells count="4">
    <mergeCell ref="B4:B5"/>
    <mergeCell ref="C4:C5"/>
    <mergeCell ref="D4:E4"/>
    <mergeCell ref="F4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workbookViewId="0">
      <selection activeCell="F20" sqref="F20"/>
    </sheetView>
  </sheetViews>
  <sheetFormatPr defaultRowHeight="15" x14ac:dyDescent="0.25"/>
  <cols>
    <col min="2" max="2" width="31.7109375" customWidth="1"/>
    <col min="3" max="3" width="12" bestFit="1" customWidth="1"/>
    <col min="4" max="4" width="12.7109375" bestFit="1" customWidth="1"/>
  </cols>
  <sheetData>
    <row r="2" spans="1:5" x14ac:dyDescent="0.25">
      <c r="B2" s="25" t="s">
        <v>83</v>
      </c>
      <c r="C2">
        <v>2020</v>
      </c>
      <c r="D2">
        <v>2021</v>
      </c>
      <c r="E2">
        <v>2022</v>
      </c>
    </row>
    <row r="3" spans="1:5" x14ac:dyDescent="0.25">
      <c r="A3" s="34" t="s">
        <v>73</v>
      </c>
      <c r="B3" s="34" t="s">
        <v>74</v>
      </c>
    </row>
    <row r="4" spans="1:5" x14ac:dyDescent="0.25">
      <c r="B4" t="s">
        <v>60</v>
      </c>
      <c r="C4">
        <v>51828.3</v>
      </c>
      <c r="D4">
        <v>160118.9</v>
      </c>
      <c r="E4">
        <v>162118.70000000001</v>
      </c>
    </row>
    <row r="5" spans="1:5" x14ac:dyDescent="0.25">
      <c r="B5" t="s">
        <v>61</v>
      </c>
      <c r="C5">
        <v>21550.5</v>
      </c>
      <c r="D5">
        <v>129072</v>
      </c>
    </row>
    <row r="6" spans="1:5" x14ac:dyDescent="0.25">
      <c r="B6" t="s">
        <v>62</v>
      </c>
      <c r="C6">
        <v>98504</v>
      </c>
      <c r="D6">
        <v>-58359</v>
      </c>
    </row>
    <row r="7" spans="1:5" x14ac:dyDescent="0.25">
      <c r="B7" t="s">
        <v>63</v>
      </c>
      <c r="C7">
        <v>2625.2</v>
      </c>
    </row>
    <row r="8" spans="1:5" x14ac:dyDescent="0.25">
      <c r="B8" t="s">
        <v>64</v>
      </c>
      <c r="C8">
        <v>2500</v>
      </c>
    </row>
    <row r="9" spans="1:5" x14ac:dyDescent="0.25">
      <c r="B9" t="s">
        <v>65</v>
      </c>
      <c r="C9">
        <v>1578</v>
      </c>
    </row>
    <row r="10" spans="1:5" x14ac:dyDescent="0.25">
      <c r="B10" t="s">
        <v>66</v>
      </c>
      <c r="C10">
        <v>1463</v>
      </c>
    </row>
    <row r="11" spans="1:5" x14ac:dyDescent="0.25">
      <c r="B11" t="s">
        <v>67</v>
      </c>
      <c r="C11">
        <v>545.20000000000005</v>
      </c>
    </row>
    <row r="12" spans="1:5" x14ac:dyDescent="0.25">
      <c r="B12" t="s">
        <v>68</v>
      </c>
      <c r="C12">
        <v>125</v>
      </c>
    </row>
    <row r="13" spans="1:5" x14ac:dyDescent="0.25">
      <c r="B13" t="s">
        <v>75</v>
      </c>
      <c r="C13">
        <f>SUM(C4:C12)</f>
        <v>180719.2</v>
      </c>
      <c r="D13">
        <f>SUM(D4:D12)</f>
        <v>230831.90000000002</v>
      </c>
      <c r="E13">
        <f>SUM(E4:E12)</f>
        <v>162118.70000000001</v>
      </c>
    </row>
    <row r="15" spans="1:5" x14ac:dyDescent="0.25">
      <c r="B15" t="s">
        <v>85</v>
      </c>
      <c r="C15">
        <v>-327</v>
      </c>
    </row>
    <row r="16" spans="1:5" x14ac:dyDescent="0.25">
      <c r="B16" t="s">
        <v>69</v>
      </c>
      <c r="C16">
        <v>-109.3</v>
      </c>
      <c r="D16">
        <v>-109.3</v>
      </c>
      <c r="E16">
        <v>-106.4</v>
      </c>
    </row>
    <row r="17" spans="1:5" x14ac:dyDescent="0.25">
      <c r="B17" t="s">
        <v>76</v>
      </c>
      <c r="C17">
        <f>SUM(C15:C16)</f>
        <v>-436.3</v>
      </c>
      <c r="D17">
        <f t="shared" ref="D17:E17" si="0">SUM(D15:D16)</f>
        <v>-109.3</v>
      </c>
      <c r="E17">
        <f t="shared" si="0"/>
        <v>-106.4</v>
      </c>
    </row>
    <row r="18" spans="1:5" x14ac:dyDescent="0.25">
      <c r="A18" s="25"/>
      <c r="B18" s="34" t="s">
        <v>77</v>
      </c>
      <c r="C18" s="34">
        <f t="shared" ref="C18:E18" si="1">SUM(C13+C17)</f>
        <v>180282.90000000002</v>
      </c>
      <c r="D18" s="34">
        <f t="shared" si="1"/>
        <v>230722.60000000003</v>
      </c>
      <c r="E18" s="34">
        <f t="shared" si="1"/>
        <v>162012.30000000002</v>
      </c>
    </row>
    <row r="20" spans="1:5" x14ac:dyDescent="0.25">
      <c r="A20" s="34" t="s">
        <v>78</v>
      </c>
      <c r="B20" s="34" t="s">
        <v>70</v>
      </c>
      <c r="C20">
        <v>-208.8</v>
      </c>
    </row>
    <row r="21" spans="1:5" x14ac:dyDescent="0.25">
      <c r="A21" s="34" t="s">
        <v>79</v>
      </c>
      <c r="B21" s="34" t="s">
        <v>71</v>
      </c>
      <c r="C21">
        <v>2469.5</v>
      </c>
      <c r="D21">
        <v>7565.2</v>
      </c>
      <c r="E21">
        <v>288.60000000000002</v>
      </c>
    </row>
    <row r="22" spans="1:5" x14ac:dyDescent="0.25">
      <c r="A22" s="34" t="s">
        <v>80</v>
      </c>
      <c r="B22" s="34" t="s">
        <v>72</v>
      </c>
      <c r="C22">
        <v>164.5</v>
      </c>
    </row>
    <row r="23" spans="1:5" x14ac:dyDescent="0.25">
      <c r="B23" s="25" t="s">
        <v>84</v>
      </c>
      <c r="C23" s="25">
        <f>SUM(C18+C20+C21+C22)</f>
        <v>182708.10000000003</v>
      </c>
      <c r="D23" s="25">
        <f t="shared" ref="D23:E23" si="2">SUM(D18+D20+D21+D22)</f>
        <v>238287.80000000005</v>
      </c>
      <c r="E23" s="25">
        <f t="shared" si="2"/>
        <v>162300.90000000002</v>
      </c>
    </row>
    <row r="24" spans="1:5" x14ac:dyDescent="0.25">
      <c r="B24" t="s">
        <v>81</v>
      </c>
      <c r="C24">
        <v>182708.1</v>
      </c>
      <c r="D24">
        <v>238287.8</v>
      </c>
      <c r="E24">
        <v>162300.9</v>
      </c>
    </row>
    <row r="25" spans="1:5" x14ac:dyDescent="0.25">
      <c r="B25" t="s">
        <v>82</v>
      </c>
      <c r="C25" s="35">
        <v>0</v>
      </c>
      <c r="D25">
        <v>0</v>
      </c>
      <c r="E25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>
      <selection activeCell="G15" sqref="G15"/>
    </sheetView>
  </sheetViews>
  <sheetFormatPr defaultRowHeight="15" x14ac:dyDescent="0.25"/>
  <cols>
    <col min="1" max="1" width="10.7109375" customWidth="1"/>
    <col min="2" max="2" width="10.140625" customWidth="1"/>
    <col min="3" max="3" width="11.5703125" customWidth="1"/>
    <col min="4" max="4" width="11.28515625" customWidth="1"/>
    <col min="5" max="5" width="10.7109375" customWidth="1"/>
    <col min="6" max="6" width="11.28515625" customWidth="1"/>
    <col min="7" max="7" width="11.7109375" customWidth="1"/>
  </cols>
  <sheetData>
    <row r="2" spans="1:7" ht="15.75" thickBot="1" x14ac:dyDescent="0.3"/>
    <row r="3" spans="1:7" ht="15.75" thickBot="1" x14ac:dyDescent="0.3">
      <c r="A3" s="63"/>
      <c r="B3" s="69" t="s">
        <v>30</v>
      </c>
      <c r="C3" s="70"/>
      <c r="D3" s="71" t="s">
        <v>31</v>
      </c>
      <c r="E3" s="70"/>
      <c r="F3" s="71" t="s">
        <v>32</v>
      </c>
      <c r="G3" s="70"/>
    </row>
    <row r="4" spans="1:7" ht="26.25" thickBot="1" x14ac:dyDescent="0.3">
      <c r="A4" s="64"/>
      <c r="B4" s="9" t="s">
        <v>33</v>
      </c>
      <c r="C4" s="9" t="s">
        <v>34</v>
      </c>
      <c r="D4" s="9" t="s">
        <v>33</v>
      </c>
      <c r="E4" s="9" t="s">
        <v>34</v>
      </c>
      <c r="F4" s="9" t="s">
        <v>33</v>
      </c>
      <c r="G4" s="9" t="s">
        <v>34</v>
      </c>
    </row>
    <row r="5" spans="1:7" ht="15.75" thickBot="1" x14ac:dyDescent="0.3">
      <c r="A5" s="10" t="s">
        <v>1</v>
      </c>
      <c r="B5" s="13"/>
      <c r="C5" s="13"/>
      <c r="D5" s="13"/>
      <c r="E5" s="13"/>
      <c r="F5" s="13"/>
      <c r="G5" s="13"/>
    </row>
    <row r="6" spans="1:7" ht="15.75" thickBot="1" x14ac:dyDescent="0.3">
      <c r="A6" s="10" t="s">
        <v>35</v>
      </c>
      <c r="B6" s="13"/>
      <c r="C6" s="13"/>
      <c r="D6" s="13"/>
      <c r="E6" s="13"/>
      <c r="F6" s="13"/>
      <c r="G6" s="13"/>
    </row>
    <row r="7" spans="1:7" ht="15.75" thickBot="1" x14ac:dyDescent="0.3">
      <c r="A7" s="10" t="s">
        <v>36</v>
      </c>
      <c r="B7" s="13">
        <f>B6-B5</f>
        <v>0</v>
      </c>
      <c r="C7" s="13">
        <f t="shared" ref="C7:G7" si="0">C6-C5</f>
        <v>0</v>
      </c>
      <c r="D7" s="13">
        <f t="shared" si="0"/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</row>
  </sheetData>
  <mergeCells count="4">
    <mergeCell ref="A3:A4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workbookViewId="0">
      <selection activeCell="A4" sqref="A4:E9"/>
    </sheetView>
  </sheetViews>
  <sheetFormatPr defaultRowHeight="15" x14ac:dyDescent="0.25"/>
  <cols>
    <col min="1" max="1" width="29.28515625" customWidth="1"/>
    <col min="2" max="2" width="28.42578125" customWidth="1"/>
    <col min="3" max="3" width="25" customWidth="1"/>
    <col min="4" max="4" width="21.5703125" customWidth="1"/>
    <col min="5" max="5" width="19.28515625" customWidth="1"/>
  </cols>
  <sheetData>
    <row r="3" spans="1:5" ht="15.75" thickBot="1" x14ac:dyDescent="0.3"/>
    <row r="4" spans="1:5" ht="15.75" thickBot="1" x14ac:dyDescent="0.3">
      <c r="A4" s="72" t="s">
        <v>2</v>
      </c>
      <c r="B4" s="26" t="s">
        <v>55</v>
      </c>
      <c r="C4" s="72" t="s">
        <v>57</v>
      </c>
      <c r="D4" s="74" t="s">
        <v>11</v>
      </c>
      <c r="E4" s="75"/>
    </row>
    <row r="5" spans="1:5" ht="65.25" customHeight="1" thickBot="1" x14ac:dyDescent="0.3">
      <c r="A5" s="73"/>
      <c r="B5" s="27" t="s">
        <v>56</v>
      </c>
      <c r="C5" s="73"/>
      <c r="D5" s="27" t="s">
        <v>4</v>
      </c>
      <c r="E5" s="27" t="s">
        <v>5</v>
      </c>
    </row>
    <row r="6" spans="1:5" ht="15.75" thickBot="1" x14ac:dyDescent="0.3">
      <c r="A6" s="28">
        <v>1</v>
      </c>
      <c r="B6" s="29">
        <v>2</v>
      </c>
      <c r="C6" s="29">
        <v>3</v>
      </c>
      <c r="D6" s="29" t="s">
        <v>6</v>
      </c>
      <c r="E6" s="29" t="s">
        <v>7</v>
      </c>
    </row>
    <row r="7" spans="1:5" ht="16.5" thickBot="1" x14ac:dyDescent="0.3">
      <c r="A7" s="30" t="s">
        <v>8</v>
      </c>
      <c r="B7" s="31">
        <v>4545441.2</v>
      </c>
      <c r="C7" s="31">
        <v>4644598.3</v>
      </c>
      <c r="D7" s="32">
        <f>C7-B7</f>
        <v>99157.099999999627</v>
      </c>
      <c r="E7" s="33">
        <f>D7/B7*100</f>
        <v>2.1814626047741994</v>
      </c>
    </row>
    <row r="8" spans="1:5" ht="16.5" thickBot="1" x14ac:dyDescent="0.3">
      <c r="A8" s="30" t="s">
        <v>9</v>
      </c>
      <c r="B8" s="32">
        <v>4611564.0999999996</v>
      </c>
      <c r="C8" s="32">
        <v>4709721.2</v>
      </c>
      <c r="D8" s="32">
        <f t="shared" ref="D8:D9" si="0">C8-B8</f>
        <v>98157.100000000559</v>
      </c>
      <c r="E8" s="33">
        <f t="shared" ref="E8:E9" si="1">D8/B8*100</f>
        <v>2.1284990920976372</v>
      </c>
    </row>
    <row r="9" spans="1:5" ht="16.5" thickBot="1" x14ac:dyDescent="0.3">
      <c r="A9" s="30" t="s">
        <v>10</v>
      </c>
      <c r="B9" s="32">
        <v>65122.9</v>
      </c>
      <c r="C9" s="32">
        <v>65122.9</v>
      </c>
      <c r="D9" s="32">
        <f t="shared" si="0"/>
        <v>0</v>
      </c>
      <c r="E9" s="33">
        <f t="shared" si="1"/>
        <v>0</v>
      </c>
    </row>
  </sheetData>
  <mergeCells count="3">
    <mergeCell ref="A4:A5"/>
    <mergeCell ref="C4:C5"/>
    <mergeCell ref="D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topLeftCell="B1" zoomScale="60" zoomScaleNormal="60" workbookViewId="0">
      <selection activeCell="F31" sqref="F31:H31"/>
    </sheetView>
  </sheetViews>
  <sheetFormatPr defaultRowHeight="15" x14ac:dyDescent="0.25"/>
  <cols>
    <col min="1" max="1" width="0" style="36" hidden="1" customWidth="1"/>
    <col min="2" max="2" width="66.28515625" style="36" customWidth="1"/>
    <col min="3" max="5" width="13" style="36" customWidth="1"/>
    <col min="6" max="6" width="14.85546875" style="36" customWidth="1"/>
    <col min="7" max="14" width="13" style="36" customWidth="1"/>
    <col min="15" max="16384" width="9.140625" style="36"/>
  </cols>
  <sheetData>
    <row r="1" spans="1:17" s="41" customFormat="1" ht="18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40"/>
      <c r="L1" s="76" t="s">
        <v>109</v>
      </c>
      <c r="M1" s="76"/>
      <c r="N1" s="76"/>
      <c r="O1" s="40"/>
      <c r="P1" s="40"/>
    </row>
    <row r="2" spans="1:17" s="41" customFormat="1" ht="15.75" x14ac:dyDescent="0.25">
      <c r="A2" s="38"/>
      <c r="B2" s="39"/>
      <c r="C2" s="39"/>
      <c r="D2" s="39"/>
      <c r="E2" s="39"/>
      <c r="F2" s="39"/>
      <c r="G2" s="39"/>
      <c r="H2" s="39"/>
      <c r="I2" s="39"/>
      <c r="J2" s="39"/>
      <c r="K2" s="40"/>
      <c r="L2" s="42"/>
      <c r="M2" s="42"/>
      <c r="N2" s="40"/>
      <c r="O2" s="40"/>
      <c r="P2" s="40"/>
    </row>
    <row r="3" spans="1:17" s="41" customFormat="1" ht="18.75" customHeight="1" x14ac:dyDescent="0.25">
      <c r="A3" s="77" t="s">
        <v>110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43"/>
      <c r="P3" s="43"/>
      <c r="Q3" s="43"/>
    </row>
    <row r="4" spans="1:17" ht="18.75" x14ac:dyDescent="0.25">
      <c r="B4" s="44"/>
      <c r="C4" s="45"/>
      <c r="D4" s="44"/>
      <c r="E4" s="44"/>
      <c r="F4" s="44"/>
    </row>
    <row r="5" spans="1:17" ht="19.5" thickBot="1" x14ac:dyDescent="0.3">
      <c r="B5" s="44"/>
      <c r="C5" s="44"/>
      <c r="D5" s="44"/>
      <c r="E5" s="44"/>
      <c r="F5" s="44"/>
      <c r="L5" s="86" t="s">
        <v>89</v>
      </c>
      <c r="M5" s="86"/>
      <c r="N5" s="86"/>
    </row>
    <row r="6" spans="1:17" ht="30.75" customHeight="1" x14ac:dyDescent="0.25">
      <c r="A6" s="78" t="s">
        <v>0</v>
      </c>
      <c r="B6" s="81" t="s">
        <v>58</v>
      </c>
      <c r="C6" s="82" t="s">
        <v>91</v>
      </c>
      <c r="D6" s="82"/>
      <c r="E6" s="82"/>
      <c r="F6" s="83" t="s">
        <v>92</v>
      </c>
      <c r="G6" s="83"/>
      <c r="H6" s="83"/>
      <c r="I6" s="84" t="s">
        <v>3</v>
      </c>
      <c r="J6" s="84"/>
      <c r="K6" s="84"/>
      <c r="L6" s="85" t="s">
        <v>90</v>
      </c>
      <c r="M6" s="85"/>
      <c r="N6" s="85"/>
    </row>
    <row r="7" spans="1:17" ht="51" customHeight="1" x14ac:dyDescent="0.25">
      <c r="A7" s="79"/>
      <c r="B7" s="81"/>
      <c r="C7" s="82"/>
      <c r="D7" s="82"/>
      <c r="E7" s="82"/>
      <c r="F7" s="83"/>
      <c r="G7" s="83"/>
      <c r="H7" s="83"/>
      <c r="I7" s="84"/>
      <c r="J7" s="84"/>
      <c r="K7" s="84"/>
      <c r="L7" s="85"/>
      <c r="M7" s="85"/>
      <c r="N7" s="85"/>
    </row>
    <row r="8" spans="1:17" ht="18" customHeight="1" thickBot="1" x14ac:dyDescent="0.3">
      <c r="A8" s="80"/>
      <c r="B8" s="81"/>
      <c r="C8" s="46" t="s">
        <v>86</v>
      </c>
      <c r="D8" s="46" t="s">
        <v>87</v>
      </c>
      <c r="E8" s="46" t="s">
        <v>88</v>
      </c>
      <c r="F8" s="46" t="s">
        <v>86</v>
      </c>
      <c r="G8" s="46" t="s">
        <v>87</v>
      </c>
      <c r="H8" s="46" t="s">
        <v>88</v>
      </c>
      <c r="I8" s="46" t="s">
        <v>86</v>
      </c>
      <c r="J8" s="46" t="s">
        <v>87</v>
      </c>
      <c r="K8" s="46" t="s">
        <v>88</v>
      </c>
      <c r="L8" s="46" t="s">
        <v>86</v>
      </c>
      <c r="M8" s="46" t="s">
        <v>87</v>
      </c>
      <c r="N8" s="46" t="s">
        <v>88</v>
      </c>
    </row>
    <row r="9" spans="1:17" s="37" customFormat="1" ht="21.75" customHeight="1" thickBot="1" x14ac:dyDescent="0.3">
      <c r="A9" s="47"/>
      <c r="B9" s="48" t="s">
        <v>93</v>
      </c>
      <c r="C9" s="49">
        <v>9596311.3000000007</v>
      </c>
      <c r="D9" s="49">
        <v>7962660.7000000002</v>
      </c>
      <c r="E9" s="49">
        <f t="shared" ref="E9" si="0">E10+E11+E12+E13+E14+E15+E16+E17+E18+E19+E20+E21+E22</f>
        <v>8860109.9000000004</v>
      </c>
      <c r="F9" s="49">
        <f t="shared" ref="F9:H9" si="1">F10+F11+F12+F13+F14+F15+F16+F17+F18+F19+F20+F21+F22</f>
        <v>10304189.878250001</v>
      </c>
      <c r="G9" s="49">
        <v>8244808.2999999998</v>
      </c>
      <c r="H9" s="49">
        <f t="shared" si="1"/>
        <v>9210109.8900000006</v>
      </c>
      <c r="I9" s="49">
        <f>F9-C9</f>
        <v>707878.57825000025</v>
      </c>
      <c r="J9" s="49">
        <f t="shared" ref="J9:J24" si="2">G9-D9</f>
        <v>282147.59999999963</v>
      </c>
      <c r="K9" s="49">
        <f t="shared" ref="K9:K24" si="3">H9-E9</f>
        <v>349999.99000000022</v>
      </c>
      <c r="L9" s="49">
        <f>F9/C9*100-100</f>
        <v>7.3765695601183836</v>
      </c>
      <c r="M9" s="49">
        <f t="shared" ref="M9:M24" si="4">G9/D9*100-100</f>
        <v>3.5433834321233633</v>
      </c>
      <c r="N9" s="49">
        <f t="shared" ref="N9:N24" si="5">H9/E9*100-100</f>
        <v>3.9502894879441612</v>
      </c>
    </row>
    <row r="10" spans="1:17" ht="21.75" customHeight="1" thickBot="1" x14ac:dyDescent="0.3">
      <c r="A10" s="50">
        <v>1</v>
      </c>
      <c r="B10" s="51" t="s">
        <v>94</v>
      </c>
      <c r="C10" s="52">
        <v>81880.7</v>
      </c>
      <c r="D10" s="52">
        <v>67391.100000000006</v>
      </c>
      <c r="E10" s="52">
        <v>64704.6</v>
      </c>
      <c r="F10" s="52">
        <v>81880.7</v>
      </c>
      <c r="G10" s="52">
        <v>67391.100000000006</v>
      </c>
      <c r="H10" s="52">
        <v>64704.6</v>
      </c>
      <c r="I10" s="52">
        <f t="shared" ref="I10:I24" si="6">F10-C10</f>
        <v>0</v>
      </c>
      <c r="J10" s="52">
        <f t="shared" si="2"/>
        <v>0</v>
      </c>
      <c r="K10" s="52">
        <f t="shared" si="3"/>
        <v>0</v>
      </c>
      <c r="L10" s="52">
        <f t="shared" ref="L10:L24" si="7">F10/C10*100-100</f>
        <v>0</v>
      </c>
      <c r="M10" s="52">
        <f t="shared" si="4"/>
        <v>0</v>
      </c>
      <c r="N10" s="52">
        <f t="shared" si="5"/>
        <v>0</v>
      </c>
    </row>
    <row r="11" spans="1:17" ht="36.75" customHeight="1" thickBot="1" x14ac:dyDescent="0.3">
      <c r="A11" s="50">
        <v>3</v>
      </c>
      <c r="B11" s="51" t="s">
        <v>95</v>
      </c>
      <c r="C11" s="53">
        <v>361817.1</v>
      </c>
      <c r="D11" s="53">
        <v>370718.1</v>
      </c>
      <c r="E11" s="53">
        <v>810067.4</v>
      </c>
      <c r="F11" s="53">
        <v>372383.05636000005</v>
      </c>
      <c r="G11" s="53">
        <v>370718.1</v>
      </c>
      <c r="H11" s="53">
        <v>810067.4</v>
      </c>
      <c r="I11" s="53">
        <f t="shared" si="6"/>
        <v>10565.956360000069</v>
      </c>
      <c r="J11" s="53">
        <f t="shared" si="2"/>
        <v>0</v>
      </c>
      <c r="K11" s="53">
        <f t="shared" si="3"/>
        <v>0</v>
      </c>
      <c r="L11" s="53">
        <f t="shared" si="7"/>
        <v>2.9202479263694414</v>
      </c>
      <c r="M11" s="53">
        <f t="shared" si="4"/>
        <v>0</v>
      </c>
      <c r="N11" s="53">
        <f t="shared" si="5"/>
        <v>0</v>
      </c>
    </row>
    <row r="12" spans="1:17" ht="21.75" customHeight="1" thickBot="1" x14ac:dyDescent="0.3">
      <c r="A12" s="50">
        <v>4</v>
      </c>
      <c r="B12" s="51" t="s">
        <v>96</v>
      </c>
      <c r="C12" s="54">
        <v>329662.7</v>
      </c>
      <c r="D12" s="54">
        <v>328542.59999999998</v>
      </c>
      <c r="E12" s="54">
        <v>346225.8</v>
      </c>
      <c r="F12" s="54">
        <v>336738.36158999999</v>
      </c>
      <c r="G12" s="54">
        <v>328542.59999999998</v>
      </c>
      <c r="H12" s="54">
        <v>346225.8</v>
      </c>
      <c r="I12" s="54">
        <f t="shared" si="6"/>
        <v>7075.6615899999742</v>
      </c>
      <c r="J12" s="54">
        <f t="shared" si="2"/>
        <v>0</v>
      </c>
      <c r="K12" s="54">
        <f t="shared" si="3"/>
        <v>0</v>
      </c>
      <c r="L12" s="54">
        <f t="shared" si="7"/>
        <v>2.1463336889493405</v>
      </c>
      <c r="M12" s="54">
        <f t="shared" si="4"/>
        <v>0</v>
      </c>
      <c r="N12" s="54">
        <f t="shared" si="5"/>
        <v>0</v>
      </c>
    </row>
    <row r="13" spans="1:17" ht="51" customHeight="1" thickBot="1" x14ac:dyDescent="0.3">
      <c r="A13" s="50">
        <v>5</v>
      </c>
      <c r="B13" s="51" t="s">
        <v>97</v>
      </c>
      <c r="C13" s="54">
        <v>21292.9</v>
      </c>
      <c r="D13" s="54">
        <v>21573.1</v>
      </c>
      <c r="E13" s="54">
        <v>21935.1</v>
      </c>
      <c r="F13" s="54">
        <v>21354.050000000003</v>
      </c>
      <c r="G13" s="54">
        <v>21573.1</v>
      </c>
      <c r="H13" s="54">
        <v>21935.1</v>
      </c>
      <c r="I13" s="54">
        <f t="shared" si="6"/>
        <v>61.150000000001455</v>
      </c>
      <c r="J13" s="54">
        <f t="shared" si="2"/>
        <v>0</v>
      </c>
      <c r="K13" s="54">
        <f t="shared" si="3"/>
        <v>0</v>
      </c>
      <c r="L13" s="54">
        <f t="shared" si="7"/>
        <v>0.28718493018800473</v>
      </c>
      <c r="M13" s="54">
        <f t="shared" si="4"/>
        <v>0</v>
      </c>
      <c r="N13" s="54">
        <f t="shared" si="5"/>
        <v>0</v>
      </c>
    </row>
    <row r="14" spans="1:17" ht="22.5" customHeight="1" thickBot="1" x14ac:dyDescent="0.3">
      <c r="A14" s="50">
        <v>6</v>
      </c>
      <c r="B14" s="51" t="s">
        <v>98</v>
      </c>
      <c r="C14" s="53">
        <v>394764.9</v>
      </c>
      <c r="D14" s="53">
        <v>329380.5</v>
      </c>
      <c r="E14" s="53">
        <v>564494.1</v>
      </c>
      <c r="F14" s="53">
        <v>959347.44616999989</v>
      </c>
      <c r="G14" s="53">
        <v>620746.38042000006</v>
      </c>
      <c r="H14" s="53">
        <v>914494.09</v>
      </c>
      <c r="I14" s="53">
        <f t="shared" si="6"/>
        <v>564582.54616999987</v>
      </c>
      <c r="J14" s="53">
        <f t="shared" si="2"/>
        <v>291365.88042000006</v>
      </c>
      <c r="K14" s="53">
        <f t="shared" si="3"/>
        <v>349999.99</v>
      </c>
      <c r="L14" s="53">
        <f t="shared" si="7"/>
        <v>143.01741268537293</v>
      </c>
      <c r="M14" s="53">
        <f t="shared" si="4"/>
        <v>88.458752239431305</v>
      </c>
      <c r="N14" s="53">
        <f t="shared" si="5"/>
        <v>62.002417740061418</v>
      </c>
    </row>
    <row r="15" spans="1:17" ht="38.25" customHeight="1" thickBot="1" x14ac:dyDescent="0.3">
      <c r="A15" s="50">
        <v>7</v>
      </c>
      <c r="B15" s="51" t="s">
        <v>99</v>
      </c>
      <c r="C15" s="54">
        <v>150887.1</v>
      </c>
      <c r="D15" s="54">
        <v>112098.4</v>
      </c>
      <c r="E15" s="54">
        <v>241358.2</v>
      </c>
      <c r="F15" s="54">
        <v>166929.86742</v>
      </c>
      <c r="G15" s="54">
        <v>102880.15893999999</v>
      </c>
      <c r="H15" s="54">
        <v>241358.2</v>
      </c>
      <c r="I15" s="54">
        <f t="shared" si="6"/>
        <v>16042.767419999989</v>
      </c>
      <c r="J15" s="54">
        <f t="shared" si="2"/>
        <v>-9218.2410600000003</v>
      </c>
      <c r="K15" s="54">
        <f t="shared" si="3"/>
        <v>0</v>
      </c>
      <c r="L15" s="54">
        <f t="shared" si="7"/>
        <v>10.632298864515249</v>
      </c>
      <c r="M15" s="54">
        <f t="shared" si="4"/>
        <v>-8.2233475767718289</v>
      </c>
      <c r="N15" s="54">
        <f t="shared" si="5"/>
        <v>0</v>
      </c>
    </row>
    <row r="16" spans="1:17" ht="38.25" customHeight="1" thickBot="1" x14ac:dyDescent="0.3">
      <c r="A16" s="50">
        <v>8</v>
      </c>
      <c r="B16" s="51" t="s">
        <v>100</v>
      </c>
      <c r="C16" s="55">
        <v>6940416.2999999998</v>
      </c>
      <c r="D16" s="55">
        <v>5446708.2999999998</v>
      </c>
      <c r="E16" s="55">
        <v>5542112.9000000004</v>
      </c>
      <c r="F16" s="55">
        <v>6985391.0980400005</v>
      </c>
      <c r="G16" s="55">
        <v>5446708.2999999998</v>
      </c>
      <c r="H16" s="55">
        <v>5542112.9000000004</v>
      </c>
      <c r="I16" s="55">
        <f t="shared" si="6"/>
        <v>44974.798040000722</v>
      </c>
      <c r="J16" s="55">
        <f t="shared" si="2"/>
        <v>0</v>
      </c>
      <c r="K16" s="55">
        <f t="shared" si="3"/>
        <v>0</v>
      </c>
      <c r="L16" s="55">
        <f t="shared" si="7"/>
        <v>0.64801297351573339</v>
      </c>
      <c r="M16" s="55">
        <f t="shared" si="4"/>
        <v>0</v>
      </c>
      <c r="N16" s="55">
        <f t="shared" si="5"/>
        <v>0</v>
      </c>
    </row>
    <row r="17" spans="1:14" ht="38.25" customHeight="1" thickBot="1" x14ac:dyDescent="0.3">
      <c r="A17" s="50">
        <v>10</v>
      </c>
      <c r="B17" s="51" t="s">
        <v>101</v>
      </c>
      <c r="C17" s="53">
        <v>783913.7</v>
      </c>
      <c r="D17" s="53">
        <v>839374.8</v>
      </c>
      <c r="E17" s="53">
        <v>808182.2</v>
      </c>
      <c r="F17" s="53">
        <v>802496.05345000001</v>
      </c>
      <c r="G17" s="53">
        <v>839374.8</v>
      </c>
      <c r="H17" s="53">
        <v>808182.2</v>
      </c>
      <c r="I17" s="53">
        <f t="shared" si="6"/>
        <v>18582.353450000053</v>
      </c>
      <c r="J17" s="53">
        <f t="shared" si="2"/>
        <v>0</v>
      </c>
      <c r="K17" s="53">
        <f t="shared" si="3"/>
        <v>0</v>
      </c>
      <c r="L17" s="53">
        <f t="shared" si="7"/>
        <v>2.3704590760437156</v>
      </c>
      <c r="M17" s="53">
        <f t="shared" si="4"/>
        <v>0</v>
      </c>
      <c r="N17" s="53">
        <f t="shared" si="5"/>
        <v>0</v>
      </c>
    </row>
    <row r="18" spans="1:14" ht="38.25" customHeight="1" thickBot="1" x14ac:dyDescent="0.3">
      <c r="A18" s="50">
        <v>11</v>
      </c>
      <c r="B18" s="51" t="s">
        <v>102</v>
      </c>
      <c r="C18" s="55">
        <v>212338</v>
      </c>
      <c r="D18" s="55">
        <v>245865.5</v>
      </c>
      <c r="E18" s="55">
        <v>263870.3</v>
      </c>
      <c r="F18" s="55">
        <v>247110.56022000001</v>
      </c>
      <c r="G18" s="55">
        <v>245865.5</v>
      </c>
      <c r="H18" s="55">
        <v>263870.3</v>
      </c>
      <c r="I18" s="55">
        <f t="shared" si="6"/>
        <v>34772.560220000014</v>
      </c>
      <c r="J18" s="55">
        <f t="shared" si="2"/>
        <v>0</v>
      </c>
      <c r="K18" s="55">
        <f t="shared" si="3"/>
        <v>0</v>
      </c>
      <c r="L18" s="55">
        <f t="shared" si="7"/>
        <v>16.376042074428511</v>
      </c>
      <c r="M18" s="55">
        <f t="shared" si="4"/>
        <v>0</v>
      </c>
      <c r="N18" s="55">
        <f t="shared" si="5"/>
        <v>0</v>
      </c>
    </row>
    <row r="19" spans="1:14" ht="38.25" customHeight="1" thickBot="1" x14ac:dyDescent="0.3">
      <c r="A19" s="50">
        <v>13</v>
      </c>
      <c r="B19" s="51" t="s">
        <v>103</v>
      </c>
      <c r="C19" s="53">
        <v>26863.200000000001</v>
      </c>
      <c r="D19" s="53">
        <v>27200.5</v>
      </c>
      <c r="E19" s="53">
        <v>29262.7</v>
      </c>
      <c r="F19" s="53">
        <v>26863.200000000001</v>
      </c>
      <c r="G19" s="53">
        <v>27200.5</v>
      </c>
      <c r="H19" s="53">
        <v>29262.7</v>
      </c>
      <c r="I19" s="53">
        <f t="shared" si="6"/>
        <v>0</v>
      </c>
      <c r="J19" s="53">
        <f t="shared" si="2"/>
        <v>0</v>
      </c>
      <c r="K19" s="53">
        <f t="shared" si="3"/>
        <v>0</v>
      </c>
      <c r="L19" s="53">
        <f t="shared" si="7"/>
        <v>0</v>
      </c>
      <c r="M19" s="53">
        <f t="shared" si="4"/>
        <v>0</v>
      </c>
      <c r="N19" s="53">
        <f t="shared" si="5"/>
        <v>0</v>
      </c>
    </row>
    <row r="20" spans="1:14" ht="21.75" customHeight="1" x14ac:dyDescent="0.25">
      <c r="A20" s="56"/>
      <c r="B20" s="51" t="s">
        <v>104</v>
      </c>
      <c r="C20" s="55">
        <v>272858</v>
      </c>
      <c r="D20" s="55">
        <v>155472.4</v>
      </c>
      <c r="E20" s="55">
        <v>149269.9</v>
      </c>
      <c r="F20" s="55">
        <v>284078.68500000006</v>
      </c>
      <c r="G20" s="55">
        <v>155472.4</v>
      </c>
      <c r="H20" s="55">
        <v>149269.9</v>
      </c>
      <c r="I20" s="55">
        <f t="shared" si="6"/>
        <v>11220.685000000056</v>
      </c>
      <c r="J20" s="55">
        <f t="shared" si="2"/>
        <v>0</v>
      </c>
      <c r="K20" s="55">
        <f t="shared" si="3"/>
        <v>0</v>
      </c>
      <c r="L20" s="55">
        <f t="shared" si="7"/>
        <v>4.1122800137800795</v>
      </c>
      <c r="M20" s="55">
        <f t="shared" si="4"/>
        <v>0</v>
      </c>
      <c r="N20" s="55">
        <f t="shared" si="5"/>
        <v>0</v>
      </c>
    </row>
    <row r="21" spans="1:14" ht="38.25" customHeight="1" x14ac:dyDescent="0.25">
      <c r="B21" s="51" t="s">
        <v>105</v>
      </c>
      <c r="C21" s="55">
        <v>19616.8</v>
      </c>
      <c r="D21" s="55">
        <v>18335.5</v>
      </c>
      <c r="E21" s="55">
        <v>18626.7</v>
      </c>
      <c r="F21" s="55">
        <v>19616.8</v>
      </c>
      <c r="G21" s="55">
        <v>18335.5</v>
      </c>
      <c r="H21" s="55">
        <v>18626.7</v>
      </c>
      <c r="I21" s="55">
        <f t="shared" si="6"/>
        <v>0</v>
      </c>
      <c r="J21" s="55">
        <f t="shared" si="2"/>
        <v>0</v>
      </c>
      <c r="K21" s="55">
        <f t="shared" si="3"/>
        <v>0</v>
      </c>
      <c r="L21" s="55">
        <f t="shared" si="7"/>
        <v>0</v>
      </c>
      <c r="M21" s="55">
        <f t="shared" si="4"/>
        <v>0</v>
      </c>
      <c r="N21" s="55">
        <f t="shared" si="5"/>
        <v>0</v>
      </c>
    </row>
    <row r="22" spans="1:14" ht="21" customHeight="1" x14ac:dyDescent="0.25">
      <c r="B22" s="51" t="s">
        <v>106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f t="shared" si="6"/>
        <v>0</v>
      </c>
      <c r="J22" s="55">
        <f t="shared" si="2"/>
        <v>0</v>
      </c>
      <c r="K22" s="55">
        <f t="shared" si="3"/>
        <v>0</v>
      </c>
      <c r="L22" s="55" t="s">
        <v>59</v>
      </c>
      <c r="M22" s="55" t="s">
        <v>59</v>
      </c>
      <c r="N22" s="55" t="s">
        <v>59</v>
      </c>
    </row>
    <row r="23" spans="1:14" s="37" customFormat="1" ht="21" customHeight="1" x14ac:dyDescent="0.25">
      <c r="B23" s="48" t="s">
        <v>107</v>
      </c>
      <c r="C23" s="57">
        <v>79595.5</v>
      </c>
      <c r="D23" s="57">
        <v>66107.399999999994</v>
      </c>
      <c r="E23" s="57">
        <v>67311.399999999994</v>
      </c>
      <c r="F23" s="57">
        <v>79754.735589999982</v>
      </c>
      <c r="G23" s="57">
        <v>66107.399999999994</v>
      </c>
      <c r="H23" s="57">
        <v>67311.399999999994</v>
      </c>
      <c r="I23" s="57">
        <f t="shared" si="6"/>
        <v>159.23558999998204</v>
      </c>
      <c r="J23" s="57">
        <f t="shared" si="2"/>
        <v>0</v>
      </c>
      <c r="K23" s="57">
        <f t="shared" si="3"/>
        <v>0</v>
      </c>
      <c r="L23" s="57">
        <f t="shared" si="7"/>
        <v>0.20005602075492845</v>
      </c>
      <c r="M23" s="57">
        <f t="shared" si="4"/>
        <v>0</v>
      </c>
      <c r="N23" s="57">
        <f t="shared" si="5"/>
        <v>0</v>
      </c>
    </row>
    <row r="24" spans="1:14" s="37" customFormat="1" ht="21" customHeight="1" x14ac:dyDescent="0.25">
      <c r="B24" s="48" t="s">
        <v>108</v>
      </c>
      <c r="C24" s="57">
        <f>C23+C9</f>
        <v>9675906.8000000007</v>
      </c>
      <c r="D24" s="57">
        <f>D23+D9</f>
        <v>8028768.1000000006</v>
      </c>
      <c r="E24" s="57">
        <f t="shared" ref="E24" si="8">E23+E9</f>
        <v>8927421.3000000007</v>
      </c>
      <c r="F24" s="57">
        <f>F23+F9</f>
        <v>10383944.613840001</v>
      </c>
      <c r="G24" s="57">
        <f>G23+G9</f>
        <v>8310915.7000000002</v>
      </c>
      <c r="H24" s="57">
        <f t="shared" ref="H24" si="9">H23+H9</f>
        <v>9277421.290000001</v>
      </c>
      <c r="I24" s="57">
        <f t="shared" si="6"/>
        <v>708037.81383999996</v>
      </c>
      <c r="J24" s="57">
        <f t="shared" si="2"/>
        <v>282147.59999999963</v>
      </c>
      <c r="K24" s="57">
        <f t="shared" si="3"/>
        <v>349999.99000000022</v>
      </c>
      <c r="L24" s="57">
        <f t="shared" si="7"/>
        <v>7.3175344541350995</v>
      </c>
      <c r="M24" s="57">
        <f t="shared" si="4"/>
        <v>3.5142078645913273</v>
      </c>
      <c r="N24" s="57">
        <f t="shared" si="5"/>
        <v>3.9205049054870926</v>
      </c>
    </row>
  </sheetData>
  <mergeCells count="9">
    <mergeCell ref="A6:A8"/>
    <mergeCell ref="B6:B8"/>
    <mergeCell ref="C6:E7"/>
    <mergeCell ref="F6:H7"/>
    <mergeCell ref="I6:K7"/>
    <mergeCell ref="L6:N7"/>
    <mergeCell ref="L1:N1"/>
    <mergeCell ref="A3:N3"/>
    <mergeCell ref="L5:N5"/>
  </mergeCells>
  <pageMargins left="0.78740157480314965" right="0.39370078740157483" top="0.78740157480314965" bottom="0.78740157480314965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Расходы по ВР</vt:lpstr>
      <vt:lpstr>расходы</vt:lpstr>
      <vt:lpstr>Лист2</vt:lpstr>
      <vt:lpstr>кредиты</vt:lpstr>
      <vt:lpstr>Лист1</vt:lpstr>
      <vt:lpstr>Мунпрограммы 25-27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Olga</cp:lastModifiedBy>
  <cp:lastPrinted>2025-02-04T08:04:08Z</cp:lastPrinted>
  <dcterms:created xsi:type="dcterms:W3CDTF">2014-12-16T10:30:49Z</dcterms:created>
  <dcterms:modified xsi:type="dcterms:W3CDTF">2025-02-04T08:59:06Z</dcterms:modified>
</cp:coreProperties>
</file>